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activeTab="4"/>
  </bookViews>
  <sheets>
    <sheet name="bilant" sheetId="1" r:id="rId1"/>
    <sheet name="CPP" sheetId="2" r:id="rId2"/>
    <sheet name="CASH FLOW" sheetId="3" r:id="rId3"/>
    <sheet name="CALCUL AMORTIZARE" sheetId="4" r:id="rId4"/>
    <sheet name="BUGET INVESTITIE" sheetId="5" r:id="rId5"/>
  </sheets>
  <definedNames>
    <definedName name="_xlnm.Print_Area" localSheetId="0">bilant!$A$2:$G$42</definedName>
    <definedName name="_xlnm.Print_Area" localSheetId="2">'CASH FLOW'!$A$1:$Q$31</definedName>
    <definedName name="_xlnm.Print_Area" localSheetId="1">CPP!$A$1:$E$28</definedName>
  </definedNames>
  <calcPr calcId="152511" concurrentCalc="0"/>
</workbook>
</file>

<file path=xl/calcChain.xml><?xml version="1.0" encoding="utf-8"?>
<calcChain xmlns="http://schemas.openxmlformats.org/spreadsheetml/2006/main">
  <c r="E39" i="5" l="1"/>
  <c r="F39" i="5"/>
  <c r="E41" i="5"/>
  <c r="F41" i="5"/>
  <c r="E43" i="5"/>
  <c r="F43" i="5"/>
  <c r="E45" i="5"/>
  <c r="F45" i="5"/>
  <c r="F46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2" i="5"/>
  <c r="F22" i="5"/>
  <c r="F29" i="5"/>
  <c r="F47" i="5"/>
  <c r="G29" i="5"/>
  <c r="G46" i="5"/>
  <c r="G47" i="5"/>
  <c r="H39" i="5"/>
  <c r="E32" i="5"/>
  <c r="H32" i="5"/>
  <c r="E33" i="5"/>
  <c r="H33" i="5"/>
  <c r="E34" i="5"/>
  <c r="H34" i="5"/>
  <c r="E35" i="5"/>
  <c r="H35" i="5"/>
  <c r="E36" i="5"/>
  <c r="H36" i="5"/>
  <c r="E37" i="5"/>
  <c r="H37" i="5"/>
  <c r="H41" i="5"/>
  <c r="H43" i="5"/>
  <c r="H45" i="5"/>
  <c r="H46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2" i="5"/>
  <c r="H29" i="5"/>
  <c r="H47" i="5"/>
  <c r="E46" i="5"/>
  <c r="E29" i="5"/>
  <c r="E47" i="5"/>
  <c r="E44" i="5"/>
  <c r="E42" i="5"/>
  <c r="E38" i="5"/>
  <c r="E31" i="5"/>
  <c r="F44" i="5"/>
  <c r="F42" i="5"/>
  <c r="F38" i="5"/>
  <c r="F31" i="5"/>
  <c r="G44" i="5"/>
  <c r="G42" i="5"/>
  <c r="G31" i="5"/>
  <c r="H44" i="5"/>
  <c r="H42" i="5"/>
  <c r="H38" i="5"/>
  <c r="H31" i="5"/>
  <c r="H5" i="5"/>
  <c r="E23" i="5"/>
  <c r="F23" i="5"/>
  <c r="H23" i="5"/>
  <c r="E24" i="5"/>
  <c r="F24" i="5"/>
  <c r="H24" i="5"/>
  <c r="E25" i="5"/>
  <c r="F25" i="5"/>
  <c r="H25" i="5"/>
  <c r="E26" i="5"/>
  <c r="F26" i="5"/>
  <c r="H26" i="5"/>
  <c r="E27" i="5"/>
  <c r="F27" i="5"/>
  <c r="H27" i="5"/>
  <c r="E28" i="5"/>
  <c r="F28" i="5"/>
  <c r="H28" i="5"/>
  <c r="H21" i="5"/>
  <c r="O7" i="3"/>
  <c r="O8" i="3"/>
  <c r="D9" i="3"/>
  <c r="O9" i="3"/>
  <c r="O6" i="3"/>
  <c r="O15" i="3"/>
  <c r="O16" i="3"/>
  <c r="O17" i="3"/>
  <c r="O18" i="3"/>
  <c r="O19" i="3"/>
  <c r="C5" i="3"/>
  <c r="C11" i="3"/>
  <c r="C29" i="3"/>
  <c r="C30" i="3"/>
  <c r="C31" i="3"/>
  <c r="D4" i="3"/>
  <c r="D11" i="3"/>
  <c r="D27" i="3"/>
  <c r="D29" i="3"/>
  <c r="D5" i="3"/>
  <c r="D30" i="3"/>
  <c r="D31" i="3"/>
  <c r="E4" i="3"/>
  <c r="E11" i="3"/>
  <c r="E27" i="3"/>
  <c r="E29" i="3"/>
  <c r="E5" i="3"/>
  <c r="E30" i="3"/>
  <c r="E31" i="3"/>
  <c r="F4" i="3"/>
  <c r="F5" i="3"/>
  <c r="F27" i="3"/>
  <c r="F11" i="3"/>
  <c r="F29" i="3"/>
  <c r="F30" i="3"/>
  <c r="F31" i="3"/>
  <c r="G4" i="3"/>
  <c r="G5" i="3"/>
  <c r="G27" i="3"/>
  <c r="G11" i="3"/>
  <c r="G29" i="3"/>
  <c r="G30" i="3"/>
  <c r="G31" i="3"/>
  <c r="H4" i="3"/>
  <c r="H5" i="3"/>
  <c r="H27" i="3"/>
  <c r="H11" i="3"/>
  <c r="H29" i="3"/>
  <c r="H30" i="3"/>
  <c r="H31" i="3"/>
  <c r="I4" i="3"/>
  <c r="I5" i="3"/>
  <c r="I27" i="3"/>
  <c r="I11" i="3"/>
  <c r="I29" i="3"/>
  <c r="I30" i="3"/>
  <c r="I31" i="3"/>
  <c r="J4" i="3"/>
  <c r="J5" i="3"/>
  <c r="J27" i="3"/>
  <c r="J11" i="3"/>
  <c r="J29" i="3"/>
  <c r="J30" i="3"/>
  <c r="J31" i="3"/>
  <c r="K4" i="3"/>
  <c r="K5" i="3"/>
  <c r="K27" i="3"/>
  <c r="K11" i="3"/>
  <c r="K29" i="3"/>
  <c r="K30" i="3"/>
  <c r="K31" i="3"/>
  <c r="L4" i="3"/>
  <c r="L5" i="3"/>
  <c r="L27" i="3"/>
  <c r="L11" i="3"/>
  <c r="L29" i="3"/>
  <c r="L30" i="3"/>
  <c r="L31" i="3"/>
  <c r="M4" i="3"/>
  <c r="M5" i="3"/>
  <c r="M27" i="3"/>
  <c r="M11" i="3"/>
  <c r="M29" i="3"/>
  <c r="M30" i="3"/>
  <c r="M31" i="3"/>
  <c r="N4" i="3"/>
  <c r="N5" i="3"/>
  <c r="N27" i="3"/>
  <c r="N11" i="3"/>
  <c r="N29" i="3"/>
  <c r="N30" i="3"/>
  <c r="N31" i="3"/>
  <c r="O4" i="3"/>
  <c r="O5" i="3"/>
  <c r="O27" i="3"/>
  <c r="O14" i="3"/>
  <c r="O13" i="3"/>
  <c r="O12" i="3"/>
  <c r="O11" i="3"/>
  <c r="O29" i="3"/>
  <c r="O30" i="3"/>
  <c r="O31" i="3"/>
  <c r="P4" i="3"/>
  <c r="P9" i="3"/>
  <c r="P5" i="3"/>
  <c r="P11" i="3"/>
  <c r="P27" i="3"/>
  <c r="P29" i="3"/>
  <c r="P30" i="3"/>
  <c r="P31" i="3"/>
  <c r="Q4" i="3"/>
  <c r="Q11" i="3"/>
  <c r="Q27" i="3"/>
  <c r="Q29" i="3"/>
  <c r="Q5" i="3"/>
  <c r="Q30" i="3"/>
  <c r="Q31" i="3"/>
  <c r="G2" i="4"/>
  <c r="H2" i="4"/>
  <c r="H9" i="4"/>
  <c r="F9" i="4"/>
  <c r="E10" i="1"/>
  <c r="I2" i="4"/>
  <c r="I9" i="4"/>
  <c r="F10" i="1"/>
  <c r="G10" i="1"/>
  <c r="G13" i="1"/>
  <c r="G43" i="1"/>
  <c r="H14" i="4"/>
  <c r="H15" i="4"/>
  <c r="H16" i="4"/>
  <c r="H17" i="4"/>
  <c r="H18" i="4"/>
  <c r="H19" i="4"/>
  <c r="H20" i="4"/>
  <c r="H21" i="4"/>
  <c r="H22" i="4"/>
  <c r="C7" i="2"/>
  <c r="E28" i="1"/>
  <c r="D7" i="2"/>
  <c r="F28" i="1"/>
  <c r="E7" i="2"/>
  <c r="G28" i="1"/>
  <c r="G27" i="1"/>
  <c r="C8" i="2"/>
  <c r="C24" i="2"/>
  <c r="C10" i="2"/>
  <c r="C15" i="2"/>
  <c r="C17" i="2"/>
  <c r="C25" i="2"/>
  <c r="C27" i="2"/>
  <c r="E39" i="1"/>
  <c r="F37" i="1"/>
  <c r="D8" i="2"/>
  <c r="D24" i="2"/>
  <c r="D10" i="2"/>
  <c r="D15" i="2"/>
  <c r="D17" i="2"/>
  <c r="D25" i="2"/>
  <c r="D27" i="2"/>
  <c r="F39" i="1"/>
  <c r="G37" i="1"/>
  <c r="E8" i="2"/>
  <c r="E24" i="2"/>
  <c r="E10" i="2"/>
  <c r="E15" i="2"/>
  <c r="E17" i="2"/>
  <c r="E25" i="2"/>
  <c r="E27" i="2"/>
  <c r="G39" i="1"/>
  <c r="G31" i="1"/>
  <c r="G42" i="1"/>
  <c r="G44" i="1"/>
  <c r="G45" i="1"/>
  <c r="F20" i="1"/>
  <c r="F13" i="1"/>
  <c r="F43" i="1"/>
  <c r="F27" i="1"/>
  <c r="F31" i="1"/>
  <c r="F42" i="1"/>
  <c r="F44" i="1"/>
  <c r="F45" i="1"/>
  <c r="E13" i="1"/>
  <c r="I14" i="4"/>
  <c r="I15" i="4"/>
  <c r="I16" i="4"/>
  <c r="I17" i="4"/>
  <c r="I18" i="4"/>
  <c r="I19" i="4"/>
  <c r="I20" i="4"/>
  <c r="I21" i="4"/>
  <c r="I22" i="4"/>
  <c r="E15" i="1"/>
  <c r="E20" i="1"/>
  <c r="E43" i="1"/>
  <c r="E27" i="1"/>
  <c r="E31" i="1"/>
  <c r="E42" i="1"/>
  <c r="E44" i="1"/>
  <c r="E45" i="1"/>
  <c r="G5" i="5"/>
  <c r="G21" i="5"/>
  <c r="F5" i="5"/>
  <c r="F21" i="5"/>
  <c r="E5" i="5"/>
  <c r="E21" i="5"/>
  <c r="D44" i="5"/>
  <c r="D42" i="5"/>
  <c r="D31" i="5"/>
  <c r="D21" i="5"/>
  <c r="D5" i="5"/>
  <c r="F22" i="4"/>
  <c r="G8" i="4"/>
  <c r="H8" i="4"/>
  <c r="I8" i="4"/>
  <c r="G7" i="4"/>
  <c r="H7" i="4"/>
  <c r="I7" i="4"/>
  <c r="G6" i="4"/>
  <c r="H6" i="4"/>
  <c r="I6" i="4"/>
  <c r="G5" i="4"/>
  <c r="H5" i="4"/>
  <c r="I5" i="4"/>
  <c r="G4" i="4"/>
  <c r="H4" i="4"/>
  <c r="I4" i="4"/>
  <c r="G3" i="4"/>
  <c r="H3" i="4"/>
  <c r="I3" i="4"/>
  <c r="R16" i="3"/>
  <c r="R14" i="3"/>
  <c r="R13" i="3"/>
  <c r="R26" i="3"/>
  <c r="U12" i="3"/>
  <c r="U13" i="3"/>
  <c r="U25" i="3"/>
  <c r="T12" i="3"/>
  <c r="T13" i="3"/>
  <c r="T25" i="3"/>
  <c r="S12" i="3"/>
  <c r="S13" i="3"/>
  <c r="S25" i="3"/>
  <c r="R25" i="3"/>
  <c r="U6" i="3"/>
  <c r="U24" i="3"/>
  <c r="T6" i="3"/>
  <c r="T24" i="3"/>
  <c r="S6" i="3"/>
  <c r="S24" i="3"/>
  <c r="R6" i="3"/>
  <c r="R24" i="3"/>
  <c r="U17" i="3"/>
  <c r="T17" i="3"/>
  <c r="S17" i="3"/>
  <c r="U16" i="3"/>
  <c r="T16" i="3"/>
  <c r="S16" i="3"/>
  <c r="U15" i="3"/>
  <c r="T15" i="3"/>
  <c r="S15" i="3"/>
  <c r="U14" i="3"/>
  <c r="T14" i="3"/>
  <c r="S14" i="3"/>
  <c r="U11" i="3"/>
  <c r="T11" i="3"/>
  <c r="S11" i="3"/>
  <c r="R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U4" i="3"/>
  <c r="T5" i="3"/>
  <c r="U5" i="3"/>
  <c r="T4" i="3"/>
  <c r="E19" i="2"/>
  <c r="D19" i="2"/>
  <c r="C19" i="2"/>
  <c r="K12" i="2"/>
  <c r="G11" i="2"/>
  <c r="H10" i="2"/>
  <c r="H11" i="2"/>
  <c r="H12" i="2"/>
  <c r="G12" i="2"/>
  <c r="G10" i="2"/>
  <c r="E5" i="2"/>
  <c r="D5" i="2"/>
  <c r="C5" i="2"/>
  <c r="G24" i="1"/>
  <c r="F24" i="1"/>
  <c r="E24" i="1"/>
  <c r="G23" i="1"/>
  <c r="F23" i="1"/>
  <c r="E23" i="1"/>
</calcChain>
</file>

<file path=xl/sharedStrings.xml><?xml version="1.0" encoding="utf-8"?>
<sst xmlns="http://schemas.openxmlformats.org/spreadsheetml/2006/main" count="209" uniqueCount="186">
  <si>
    <t>Nr. rd.</t>
  </si>
  <si>
    <t>Denumirea elementului</t>
  </si>
  <si>
    <t>A</t>
  </si>
  <si>
    <t>B</t>
  </si>
  <si>
    <t xml:space="preserve">ACTIVE IMOBILIZATE                         </t>
  </si>
  <si>
    <t xml:space="preserve">III. IMOBILIZĂRI FINANCIARE </t>
  </si>
  <si>
    <t xml:space="preserve">(ct. 261 + +262+263 + 265 + 266+267* - 296*)       </t>
  </si>
  <si>
    <t xml:space="preserve">ACTIVE IMOBILIZATE - TOTAL (rd. 01+02+ 03)                             </t>
  </si>
  <si>
    <t xml:space="preserve">ACTIVE CIRCULANTE                          </t>
  </si>
  <si>
    <t xml:space="preserve">IV. CASA ŞI CONTURI LA BĂNCI </t>
  </si>
  <si>
    <t>ACTIVE CIRCULANTE - TOTAL (rd. 05+06+07+ 08)</t>
  </si>
  <si>
    <t xml:space="preserve">CAPITAL ŞI REZERVE                         </t>
  </si>
  <si>
    <t>1. capital subscris vărsat (ct. 1012)</t>
  </si>
  <si>
    <t>2.capital subscris nevărsat (ct. 1011)</t>
  </si>
  <si>
    <t>SOLD C</t>
  </si>
  <si>
    <t>SOLD D</t>
  </si>
  <si>
    <t>Repartizarea profitului (ct. 129)</t>
  </si>
  <si>
    <t>CONTUL DE PROFIT ŞI PIERDERE PRESCURTAT</t>
  </si>
  <si>
    <t>  CASH-FLOW</t>
  </si>
  <si>
    <t>Nr. crt.</t>
  </si>
  <si>
    <t>Explicaţii / lună</t>
  </si>
  <si>
    <t>AN 2019</t>
  </si>
  <si>
    <t>I</t>
  </si>
  <si>
    <t>Sold iniţial disponibil (casă şi bancă)</t>
  </si>
  <si>
    <t>Intrări de lichidităţi (1+2+3+4)</t>
  </si>
  <si>
    <t>din vânzări</t>
  </si>
  <si>
    <t>din credite primite</t>
  </si>
  <si>
    <t>alte intrări de numerar (aport propriu, etc.)</t>
  </si>
  <si>
    <t>Alocaţie Financiară nerambursabilă</t>
  </si>
  <si>
    <t>Total disponibil (I+A)</t>
  </si>
  <si>
    <t>Utilizari numerar din exploatare</t>
  </si>
  <si>
    <t>Cheltuieli cu materii prime şi materiale consumabile aferente activităţii desfaşurate</t>
  </si>
  <si>
    <t>Salarii (inclusiv cheltuielile aferente)</t>
  </si>
  <si>
    <t>Chirii</t>
  </si>
  <si>
    <t>Utilităţi</t>
  </si>
  <si>
    <t>Asigurări</t>
  </si>
  <si>
    <t>Impozite, taxe şi vărsăminte asimilate</t>
  </si>
  <si>
    <t>Alte cheltuieli</t>
  </si>
  <si>
    <t>C</t>
  </si>
  <si>
    <t>Cheltuieli pentru investiţii (Valoarea totală a proiectului)</t>
  </si>
  <si>
    <t>D</t>
  </si>
  <si>
    <t xml:space="preserve">Credite </t>
  </si>
  <si>
    <t>rambursări rate de credit scadente</t>
  </si>
  <si>
    <t>dobânzi şi comisioane</t>
  </si>
  <si>
    <t>E</t>
  </si>
  <si>
    <t>Plăţi/încasări pentru impozite şi taxe (1-2+3)</t>
  </si>
  <si>
    <t>Plăţi TVA</t>
  </si>
  <si>
    <t>Rambursări TVA</t>
  </si>
  <si>
    <t>Impozit pe profit/cifră de afaceri</t>
  </si>
  <si>
    <t>F</t>
  </si>
  <si>
    <t>Dividende</t>
  </si>
  <si>
    <t>G</t>
  </si>
  <si>
    <t>Total utilizări numerar (B+C+D+E+F)</t>
  </si>
  <si>
    <t>H</t>
  </si>
  <si>
    <t>Flux net de lichidităţi (A-G)</t>
  </si>
  <si>
    <t>II</t>
  </si>
  <si>
    <t>Sold final disponibil (I+H)</t>
  </si>
  <si>
    <r>
      <t>I. IMOBILIZĂRI NECORPORALE</t>
    </r>
    <r>
      <rPr>
        <sz val="12"/>
        <color indexed="8"/>
        <rFont val="Times New Roman"/>
        <family val="1"/>
      </rPr>
      <t xml:space="preserve">  (ct. 201 + 203 + 205 +206+ 2071 +4094+ 208 -280 - 290)</t>
    </r>
  </si>
  <si>
    <r>
      <t>III. REZERVE DIN REEVALUARE</t>
    </r>
    <r>
      <rPr>
        <sz val="11"/>
        <color indexed="8"/>
        <rFont val="Times New Roman"/>
        <family val="1"/>
      </rPr>
      <t>(ct. 105)</t>
    </r>
  </si>
  <si>
    <r>
      <t>IV. REZERVE</t>
    </r>
    <r>
      <rPr>
        <sz val="12"/>
        <color indexed="8"/>
        <rFont val="Times New Roman"/>
        <family val="1"/>
      </rPr>
      <t xml:space="preserve"> (ct. 106)</t>
    </r>
  </si>
  <si>
    <r>
      <t xml:space="preserve">V. PROFITUL SAU PIERDEREA        REPORTAT(Ă) </t>
    </r>
    <r>
      <rPr>
        <sz val="11"/>
        <color indexed="8"/>
        <rFont val="Times New Roman"/>
        <family val="1"/>
      </rPr>
      <t>(ct. 117)</t>
    </r>
    <r>
      <rPr>
        <b/>
        <sz val="11"/>
        <color indexed="8"/>
        <rFont val="Times New Roman"/>
        <family val="1"/>
      </rPr>
      <t xml:space="preserve">  </t>
    </r>
  </si>
  <si>
    <r>
      <t xml:space="preserve">VI. PROFITUL SAU PIERDEREA  EXERCIŢIULUI FINANCIAR </t>
    </r>
    <r>
      <rPr>
        <sz val="11"/>
        <color indexed="8"/>
        <rFont val="Times New Roman"/>
        <family val="1"/>
      </rPr>
      <t>(ct. 121)</t>
    </r>
    <r>
      <rPr>
        <b/>
        <sz val="11"/>
        <color indexed="8"/>
        <rFont val="Times New Roman"/>
        <family val="1"/>
      </rPr>
      <t xml:space="preserve"> </t>
    </r>
  </si>
  <si>
    <t>Cheltuieli cu materii prime/marfuri şi materiale consumabile aferente activităţii desfaşurate</t>
  </si>
  <si>
    <t>PROFITUL SAU PIERDEREA DIN EXPLOATARE:</t>
  </si>
  <si>
    <t xml:space="preserve">VENITURI FINANCIARE – TOTAL </t>
  </si>
  <si>
    <t>perioada</t>
  </si>
  <si>
    <t>BILANT PREVIZIONAT</t>
  </si>
  <si>
    <t>AN 2020</t>
  </si>
  <si>
    <t>Costuri funcţionare birou, Cheltuieli de marketing, Servicii cu terţii, Reparaţii/Întreţinere</t>
  </si>
  <si>
    <t xml:space="preserve"> VENITURI DIN EXPLOATARE (ct.701+702+703+704+705+706+707+708) </t>
  </si>
  <si>
    <t>Costuri funcţionare birou, Cheltuieli de marketing, Reparaţii/Întreţinere</t>
  </si>
  <si>
    <t>CHELTUIELI FINANCIARE - TOTAL</t>
  </si>
  <si>
    <t xml:space="preserve">Alte venituri din exploatare (ct.751+758+7815) </t>
  </si>
  <si>
    <t>TOTAL CHELTUIELI( RD.5-12)</t>
  </si>
  <si>
    <t>PROFITUL SAU PIERDEREA FINANCIAR(Ă) (RD,17-18)</t>
  </si>
  <si>
    <t>VENITURI TOTALE  RD.4+17)</t>
  </si>
  <si>
    <t xml:space="preserve"> Profit  (  Rd,20-21)</t>
  </si>
  <si>
    <t xml:space="preserve"> Pierdere  (rd.21-20)</t>
  </si>
  <si>
    <t>Impozite, taxe şi vărsăminte asimilate,  Impozitul pe profit</t>
  </si>
  <si>
    <t>VENITURI DIN EXPLOATARE – TOTAL rd.2+3</t>
  </si>
  <si>
    <r>
      <t xml:space="preserve">2.Venituri înregistrate în avans (ct. 472) </t>
    </r>
    <r>
      <rPr>
        <sz val="12"/>
        <color indexed="8"/>
        <rFont val="Times New Roman"/>
        <family val="1"/>
      </rPr>
      <t xml:space="preserve">                              </t>
    </r>
  </si>
  <si>
    <t>1.Subvenţii pentru investiţii</t>
  </si>
  <si>
    <r>
      <rPr>
        <b/>
        <sz val="12"/>
        <color indexed="8"/>
        <rFont val="Times New Roman"/>
        <family val="1"/>
      </rPr>
      <t>Alte elemente de capitaluri proprii</t>
    </r>
    <r>
      <rPr>
        <sz val="12"/>
        <color indexed="8"/>
        <rFont val="Times New Roman"/>
        <family val="1"/>
      </rPr>
      <t xml:space="preserve"> (ct. 1031)</t>
    </r>
  </si>
  <si>
    <t>CHELTUIELI ÎN AVANS (ct. 471)</t>
  </si>
  <si>
    <r>
      <t xml:space="preserve">I. STOCURI </t>
    </r>
    <r>
      <rPr>
        <sz val="9"/>
        <color indexed="8"/>
        <rFont val="Times New Roman"/>
        <family val="1"/>
        <charset val="238"/>
      </rPr>
      <t>ct.301+302+303+321+322+/-308+323+326 +327+328+331 +332+341+345+346+347 +/-348   +351+354 +356+357+358+361+/-368+371+/-378+381+/-388 +4091-391- 392-393-394-395-396-397-398 - din ct.4428</t>
    </r>
  </si>
  <si>
    <r>
      <t>II. IMOBILIZĂRI CORPORALE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  <charset val="238"/>
      </rPr>
      <t>(ct. 211 + 212 + 213 + 214 + 215+216+217+223 + 224 + 227+231 + 235+4093 - 281 - 291 - 2931-2935)</t>
    </r>
  </si>
  <si>
    <r>
      <rPr>
        <b/>
        <sz val="12"/>
        <color indexed="8"/>
        <rFont val="Times New Roman"/>
        <family val="1"/>
      </rPr>
      <t>II. CREANŢE</t>
    </r>
    <r>
      <rPr>
        <sz val="10"/>
        <color indexed="8"/>
        <rFont val="Times New Roman"/>
        <family val="1"/>
        <charset val="238"/>
      </rPr>
      <t xml:space="preserve"> (ct.267*296*+4092+411+413+418+425 +4282  +431**+437**+4382+441**+4424+din ct.4428**+444** +445  +446**+447**    + 4482 + 451**+453**  +456**  +4582 +461+ 4662+473** - 491 - 495 - 496+5187)</t>
    </r>
  </si>
  <si>
    <r>
      <t xml:space="preserve">III. INVESTIŢII </t>
    </r>
    <r>
      <rPr>
        <sz val="12"/>
        <color indexed="8"/>
        <rFont val="Times New Roman"/>
        <family val="1"/>
      </rPr>
      <t>(ct</t>
    </r>
    <r>
      <rPr>
        <sz val="10"/>
        <color indexed="8"/>
        <rFont val="Times New Roman"/>
        <family val="1"/>
        <charset val="238"/>
      </rPr>
      <t>.501+505+506  +507+din ct.508+5113 +5114-591-595-596-598)</t>
    </r>
  </si>
  <si>
    <r>
      <t>(d</t>
    </r>
    <r>
      <rPr>
        <sz val="10"/>
        <color indexed="8"/>
        <rFont val="Times New Roman"/>
        <family val="1"/>
        <charset val="238"/>
      </rPr>
      <t>in ct.508+ct. 5112 + 512 + 531 + 532 + 541 + 542)</t>
    </r>
  </si>
  <si>
    <t>CHELTUIELI TOTALE  (RD,13+18)</t>
  </si>
  <si>
    <t>G.</t>
  </si>
  <si>
    <t xml:space="preserve">DATORII: SUMELE CARE TREBUIE PLĂTITE ÎNTR-O PERIOADĂ MAI MARE DE UN AN </t>
  </si>
  <si>
    <r>
      <t xml:space="preserve">DATORII SUMELE CARE TREBUIE PLĂTITE ÎNTR-O PERIOADĂ DE PÂNĂ LA UN AN </t>
    </r>
    <r>
      <rPr>
        <sz val="9"/>
        <color indexed="8"/>
        <rFont val="Times New Roman"/>
        <family val="1"/>
        <charset val="238"/>
      </rPr>
      <t xml:space="preserve">(ct. 161 + 162 + 166 + 167 + 168 - 169 + 269 + 401 + 403 + 404 + 405 + 408 + 419 + 421 + 423 + 424 + 426 + 427 + 4281 + 431*** + 437*** + 4381 + 441*** + 4423 + 4428*** + 444*** + 446*** + 447*** + 4481 + 451*** + 453*** + 455 + 456*** + 457 + 4581 + 462 + 473*** + 509 + 5186 + 519) </t>
    </r>
    <r>
      <rPr>
        <sz val="12"/>
        <color indexed="8"/>
        <rFont val="Times New Roman"/>
        <family val="1"/>
        <charset val="238"/>
      </rPr>
      <t xml:space="preserve">  </t>
    </r>
  </si>
  <si>
    <t>(ct.161+162+166+167+168+169+269+401+403+404+   405+408 +419+421+423 +424 +426+427+4281+431***  +437***+4381 +441*** +4423+4428***+444*** + 446***+447***+4481 +451***+453*** +455+456*** +4581 +462+4661 +473*** +509+5186+519</t>
  </si>
  <si>
    <t>CAPITALURI - TOTAL  (rd. 18+21+22+23+24-25+26-27-28)</t>
  </si>
  <si>
    <t>Profit ( RD.4-13)</t>
  </si>
  <si>
    <t>ACTIVE CIRCULANTE/DATORII CURENTE NETE (rd. 09 +10-11)</t>
  </si>
  <si>
    <t>TOTAL ACTIVE MINUS DATORII CURENTE (rd. 04 + 12)</t>
  </si>
  <si>
    <r>
      <t>VENITURI ÎN AVANS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(rd.16+17),</t>
    </r>
    <r>
      <rPr>
        <sz val="12"/>
        <color indexed="8"/>
        <rFont val="Times New Roman"/>
        <family val="1"/>
      </rPr>
      <t xml:space="preserve"> din care:</t>
    </r>
  </si>
  <si>
    <r>
      <t xml:space="preserve">I. CAPITAL (rd.19+20), </t>
    </r>
    <r>
      <rPr>
        <sz val="12"/>
        <color indexed="8"/>
        <rFont val="Times New Roman"/>
        <family val="1"/>
      </rPr>
      <t>din care:</t>
    </r>
  </si>
  <si>
    <t>Cifra de afaceri netă</t>
  </si>
  <si>
    <t xml:space="preserve"> PROFITUL SAU PIERDEREA NET(Ă):</t>
  </si>
  <si>
    <t>Pierdere (RD.13-4)</t>
  </si>
  <si>
    <t>AN 2021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</si>
  <si>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</si>
  <si>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</si>
  <si>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</si>
  <si>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</si>
  <si>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</si>
  <si>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</si>
  <si>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</si>
  <si>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</si>
  <si>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</si>
  <si>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</si>
  <si>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</si>
  <si>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</si>
  <si>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Denumire echipament</t>
  </si>
  <si>
    <t>Cod conform catalog de mijloace fixe</t>
  </si>
  <si>
    <t>Durata conform catalog</t>
  </si>
  <si>
    <t>Durata aleasa (ani)</t>
  </si>
  <si>
    <t>Valoare echipament (lei)</t>
  </si>
  <si>
    <t>numar luni amortizare</t>
  </si>
  <si>
    <t>amortizare pe luna</t>
  </si>
  <si>
    <t>amortizare pe an</t>
  </si>
  <si>
    <t>Nr crt</t>
  </si>
  <si>
    <t>TOTAL</t>
  </si>
  <si>
    <t>Nr.  Crt.</t>
  </si>
  <si>
    <t>Element de investiţie</t>
  </si>
  <si>
    <t>Număr</t>
  </si>
  <si>
    <t>Valoare unitara</t>
  </si>
  <si>
    <t>Valoarea totală fara TVA - lei</t>
  </si>
  <si>
    <t>Valoarea TVA</t>
  </si>
  <si>
    <t xml:space="preserve">Valoare eligibila </t>
  </si>
  <si>
    <t xml:space="preserve">/ Cheltuieli operationale </t>
  </si>
  <si>
    <t>Bucăţi</t>
  </si>
  <si>
    <t>nedeductibil</t>
  </si>
  <si>
    <t>deductibil</t>
  </si>
  <si>
    <t>Denumire</t>
  </si>
  <si>
    <t>ACTIVE CORPORALE 1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</si>
  <si>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</si>
  <si>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</si>
  <si>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</si>
  <si>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</si>
  <si>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</si>
  <si>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</si>
  <si>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</si>
  <si>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</si>
  <si>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</si>
  <si>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2.1.</t>
  </si>
  <si>
    <t>Mobilier, aparatură birotică şi sisteme de protecţie a valorilor umane şi materiale</t>
  </si>
  <si>
    <t>Salarii, utilități, chirii</t>
  </si>
  <si>
    <t>8.1.</t>
  </si>
  <si>
    <t>8.2.</t>
  </si>
  <si>
    <t>Brevete de inventie, francize, etichetare ecologică</t>
  </si>
  <si>
    <t>Cursuri de dezvoltare a abilităţilor antreprenoriale</t>
  </si>
  <si>
    <t>Software-uri necesare desfăşurării activităţii, inclusiv licenţe și  software pentru comerţul on-line</t>
  </si>
  <si>
    <t>13.1.</t>
  </si>
  <si>
    <t>TOTAL GENERAL</t>
  </si>
  <si>
    <t>8.3.</t>
  </si>
  <si>
    <t>9.1.</t>
  </si>
  <si>
    <t>8.4.</t>
  </si>
  <si>
    <t>8.5.</t>
  </si>
  <si>
    <t>1.10.</t>
  </si>
  <si>
    <t>1.11.</t>
  </si>
  <si>
    <t>1.12.</t>
  </si>
  <si>
    <t>1.13.</t>
  </si>
  <si>
    <t>1.14.</t>
  </si>
  <si>
    <t>1.15.</t>
  </si>
  <si>
    <t>8.6.</t>
  </si>
  <si>
    <t>OBIECTE DE INVENTAR</t>
  </si>
  <si>
    <t>TOTAL ACTIVE</t>
  </si>
  <si>
    <t>TOTAL PASIVE</t>
  </si>
  <si>
    <t>TA - TP = 0</t>
  </si>
  <si>
    <t>10.1.</t>
  </si>
  <si>
    <t>11.1.</t>
  </si>
  <si>
    <t xml:space="preserve">Echipamente, inclusiv echipamente IT </t>
  </si>
  <si>
    <t>2.2.</t>
  </si>
  <si>
    <t>2.3.</t>
  </si>
  <si>
    <t>2.4.</t>
  </si>
  <si>
    <t>2.5.</t>
  </si>
  <si>
    <t>2.6.</t>
  </si>
  <si>
    <t>2.7.</t>
  </si>
  <si>
    <t>Pagină web pentru prezentarea și promovarea activităţii inclusive cheltuieli de promovare on-line.</t>
  </si>
  <si>
    <t xml:space="preserve">SUBTOTAL ACTIVE CORPORALE </t>
  </si>
  <si>
    <t xml:space="preserve">ACTIVE NECORPORALE ȘI ALTE CHELTUIELI </t>
  </si>
  <si>
    <t xml:space="preserve">SUBTOTAL ACTIVE NECORPORALE ȘI ALTE CHELTUIELI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</si>
</sst>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e_i_-;\-* #,##0.00\ _l_e_i_-;_-* &quot;-&quot;??\ _l_e_i_-;_-@_-"/>
    <numFmt numFmtId="165" formatCode="0.000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indent="2"/>
    </xf>
    <xf numFmtId="0" fontId="2" fillId="0" borderId="0" xfId="0" applyFont="1"/>
    <xf numFmtId="0" fontId="15" fillId="0" borderId="0" xfId="0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justify" vertical="top" wrapText="1"/>
    </xf>
    <xf numFmtId="0" fontId="18" fillId="3" borderId="3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9" fillId="3" borderId="0" xfId="0" applyFont="1" applyFill="1"/>
    <xf numFmtId="0" fontId="16" fillId="3" borderId="2" xfId="0" applyFont="1" applyFill="1" applyBorder="1" applyAlignment="1">
      <alignment horizontal="center" vertical="top" wrapText="1"/>
    </xf>
    <xf numFmtId="0" fontId="20" fillId="0" borderId="0" xfId="0" applyFont="1"/>
    <xf numFmtId="0" fontId="17" fillId="3" borderId="5" xfId="0" applyFont="1" applyFill="1" applyBorder="1" applyAlignment="1">
      <alignment horizontal="justify" vertical="top" wrapText="1"/>
    </xf>
    <xf numFmtId="0" fontId="17" fillId="3" borderId="6" xfId="0" applyFont="1" applyFill="1" applyBorder="1" applyAlignment="1">
      <alignment horizontal="justify" vertical="top" wrapText="1"/>
    </xf>
    <xf numFmtId="0" fontId="16" fillId="3" borderId="2" xfId="0" applyFont="1" applyFill="1" applyBorder="1" applyAlignment="1">
      <alignment horizontal="justify" vertical="top" wrapText="1"/>
    </xf>
    <xf numFmtId="165" fontId="0" fillId="0" borderId="0" xfId="0" applyNumberFormat="1"/>
    <xf numFmtId="2" fontId="0" fillId="0" borderId="0" xfId="0" applyNumberFormat="1"/>
    <xf numFmtId="0" fontId="1" fillId="2" borderId="0" xfId="0" applyFont="1" applyFill="1" applyBorder="1" applyAlignment="1">
      <alignment horizontal="center" wrapText="1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right" vertical="top" wrapText="1"/>
    </xf>
    <xf numFmtId="1" fontId="0" fillId="0" borderId="6" xfId="0" applyNumberFormat="1" applyBorder="1"/>
    <xf numFmtId="1" fontId="0" fillId="0" borderId="0" xfId="0" applyNumberFormat="1"/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2" fontId="21" fillId="0" borderId="0" xfId="0" applyNumberFormat="1" applyFont="1"/>
    <xf numFmtId="0" fontId="0" fillId="4" borderId="6" xfId="0" applyFill="1" applyBorder="1"/>
    <xf numFmtId="0" fontId="1" fillId="4" borderId="6" xfId="0" applyFont="1" applyFill="1" applyBorder="1" applyAlignment="1">
      <alignment horizontal="center" vertical="center" wrapText="1"/>
    </xf>
    <xf numFmtId="0" fontId="21" fillId="5" borderId="0" xfId="0" applyFont="1" applyFill="1"/>
    <xf numFmtId="0" fontId="16" fillId="3" borderId="7" xfId="0" applyFont="1" applyFill="1" applyBorder="1" applyAlignment="1">
      <alignment horizontal="justify" vertical="top" wrapText="1"/>
    </xf>
    <xf numFmtId="0" fontId="16" fillId="3" borderId="4" xfId="0" applyFont="1" applyFill="1" applyBorder="1" applyAlignment="1">
      <alignment horizontal="center" vertical="top" wrapText="1"/>
    </xf>
    <xf numFmtId="1" fontId="0" fillId="0" borderId="6" xfId="0" applyNumberFormat="1" applyBorder="1" applyAlignment="1">
      <alignment horizontal="center"/>
    </xf>
    <xf numFmtId="1" fontId="15" fillId="0" borderId="6" xfId="0" applyNumberFormat="1" applyFont="1" applyBorder="1" applyAlignment="1">
      <alignment wrapText="1"/>
    </xf>
    <xf numFmtId="1" fontId="0" fillId="0" borderId="6" xfId="0" applyNumberForma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1" fontId="0" fillId="0" borderId="6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vertical="top" wrapText="1"/>
    </xf>
    <xf numFmtId="1" fontId="0" fillId="0" borderId="6" xfId="0" applyNumberForma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0" fillId="0" borderId="6" xfId="0" applyNumberFormat="1" applyBorder="1" applyAlignment="1">
      <alignment horizontal="left" wrapText="1"/>
    </xf>
    <xf numFmtId="1" fontId="15" fillId="0" borderId="6" xfId="0" applyNumberFormat="1" applyFont="1" applyBorder="1"/>
    <xf numFmtId="1" fontId="14" fillId="0" borderId="6" xfId="0" applyNumberFormat="1" applyFont="1" applyBorder="1"/>
    <xf numFmtId="0" fontId="1" fillId="2" borderId="0" xfId="0" applyFont="1" applyFill="1" applyBorder="1" applyAlignment="1">
      <alignment horizontal="left" indent="2"/>
    </xf>
    <xf numFmtId="0" fontId="1" fillId="2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wrapText="1"/>
    </xf>
    <xf numFmtId="0" fontId="0" fillId="0" borderId="6" xfId="0" applyBorder="1"/>
    <xf numFmtId="2" fontId="0" fillId="0" borderId="6" xfId="0" applyNumberFormat="1" applyBorder="1"/>
    <xf numFmtId="165" fontId="0" fillId="0" borderId="6" xfId="0" applyNumberFormat="1" applyBorder="1"/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2" fontId="15" fillId="7" borderId="6" xfId="0" applyNumberFormat="1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2" fontId="1" fillId="2" borderId="6" xfId="0" applyNumberFormat="1" applyFont="1" applyFill="1" applyBorder="1" applyAlignment="1">
      <alignment wrapText="1"/>
    </xf>
    <xf numFmtId="0" fontId="2" fillId="0" borderId="6" xfId="0" applyFont="1" applyBorder="1" applyAlignment="1">
      <alignment horizontal="right" wrapText="1"/>
    </xf>
    <xf numFmtId="2" fontId="2" fillId="0" borderId="11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1" fillId="2" borderId="6" xfId="0" applyFont="1" applyFill="1" applyBorder="1" applyAlignment="1">
      <alignment horizontal="right" wrapText="1"/>
    </xf>
    <xf numFmtId="2" fontId="1" fillId="2" borderId="6" xfId="0" applyNumberFormat="1" applyFont="1" applyFill="1" applyBorder="1" applyAlignment="1">
      <alignment horizontal="right" wrapText="1"/>
    </xf>
    <xf numFmtId="2" fontId="2" fillId="0" borderId="6" xfId="0" applyNumberFormat="1" applyFont="1" applyBorder="1" applyAlignment="1">
      <alignment horizontal="right" wrapText="1"/>
    </xf>
    <xf numFmtId="2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0" fontId="1" fillId="6" borderId="6" xfId="0" applyFont="1" applyFill="1" applyBorder="1" applyAlignment="1">
      <alignment horizontal="right" wrapText="1"/>
    </xf>
    <xf numFmtId="2" fontId="1" fillId="6" borderId="6" xfId="0" applyNumberFormat="1" applyFont="1" applyFill="1" applyBorder="1" applyAlignment="1">
      <alignment horizontal="right" wrapText="1"/>
    </xf>
    <xf numFmtId="2" fontId="2" fillId="0" borderId="11" xfId="0" applyNumberFormat="1" applyFont="1" applyBorder="1" applyAlignment="1">
      <alignment horizontal="right" wrapText="1"/>
    </xf>
    <xf numFmtId="2" fontId="1" fillId="3" borderId="6" xfId="0" applyNumberFormat="1" applyFont="1" applyFill="1" applyBorder="1" applyAlignment="1">
      <alignment horizontal="right" wrapText="1"/>
    </xf>
    <xf numFmtId="0" fontId="1" fillId="6" borderId="7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right" wrapText="1"/>
    </xf>
    <xf numFmtId="2" fontId="2" fillId="0" borderId="16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 wrapText="1"/>
    </xf>
    <xf numFmtId="2" fontId="2" fillId="0" borderId="6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right" wrapText="1"/>
    </xf>
    <xf numFmtId="2" fontId="1" fillId="2" borderId="11" xfId="0" applyNumberFormat="1" applyFont="1" applyFill="1" applyBorder="1" applyAlignment="1">
      <alignment horizontal="right" wrapText="1"/>
    </xf>
    <xf numFmtId="2" fontId="1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1" fillId="6" borderId="11" xfId="0" applyFont="1" applyFill="1" applyBorder="1" applyAlignment="1">
      <alignment wrapText="1"/>
    </xf>
    <xf numFmtId="0" fontId="2" fillId="0" borderId="13" xfId="0" applyFont="1" applyBorder="1" applyAlignment="1">
      <alignment horizontal="right" wrapText="1"/>
    </xf>
    <xf numFmtId="2" fontId="1" fillId="3" borderId="11" xfId="0" applyNumberFormat="1" applyFont="1" applyFill="1" applyBorder="1" applyAlignment="1">
      <alignment horizontal="right" wrapText="1"/>
    </xf>
    <xf numFmtId="0" fontId="1" fillId="6" borderId="11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1" fillId="6" borderId="24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1" fontId="25" fillId="3" borderId="3" xfId="0" applyNumberFormat="1" applyFont="1" applyFill="1" applyBorder="1" applyAlignment="1">
      <alignment horizontal="center" vertical="center" wrapText="1"/>
    </xf>
    <xf numFmtId="1" fontId="25" fillId="3" borderId="2" xfId="0" applyNumberFormat="1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 wrapText="1"/>
    </xf>
    <xf numFmtId="16" fontId="0" fillId="0" borderId="6" xfId="0" applyNumberFormat="1" applyBorder="1"/>
    <xf numFmtId="0" fontId="0" fillId="0" borderId="6" xfId="0" applyFill="1" applyBorder="1"/>
    <xf numFmtId="2" fontId="0" fillId="0" borderId="6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6" xfId="0" applyFill="1" applyBorder="1"/>
    <xf numFmtId="2" fontId="2" fillId="3" borderId="6" xfId="0" applyNumberFormat="1" applyFont="1" applyFill="1" applyBorder="1" applyAlignment="1">
      <alignment horizontal="center" vertical="center" wrapText="1"/>
    </xf>
    <xf numFmtId="165" fontId="0" fillId="3" borderId="6" xfId="0" applyNumberFormat="1" applyFill="1" applyBorder="1"/>
    <xf numFmtId="2" fontId="0" fillId="3" borderId="6" xfId="0" applyNumberFormat="1" applyFill="1" applyBorder="1"/>
    <xf numFmtId="1" fontId="25" fillId="3" borderId="1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justify" vertical="center" wrapText="1"/>
    </xf>
    <xf numFmtId="0" fontId="0" fillId="4" borderId="6" xfId="0" applyFill="1" applyBorder="1" applyAlignment="1">
      <alignment horizontal="center" vertical="center"/>
    </xf>
    <xf numFmtId="2" fontId="0" fillId="4" borderId="6" xfId="0" applyNumberFormat="1" applyFill="1" applyBorder="1" applyAlignment="1">
      <alignment vertical="center"/>
    </xf>
    <xf numFmtId="0" fontId="0" fillId="4" borderId="6" xfId="0" applyFill="1" applyBorder="1" applyAlignment="1">
      <alignment horizontal="center"/>
    </xf>
    <xf numFmtId="2" fontId="0" fillId="4" borderId="6" xfId="0" applyNumberFormat="1" applyFill="1" applyBorder="1"/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top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2" fontId="1" fillId="8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justify" vertical="center" wrapText="1"/>
    </xf>
    <xf numFmtId="0" fontId="1" fillId="8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2" fontId="1" fillId="9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11" fillId="10" borderId="6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justify" vertical="top" wrapText="1"/>
    </xf>
    <xf numFmtId="0" fontId="17" fillId="3" borderId="10" xfId="0" applyFont="1" applyFill="1" applyBorder="1" applyAlignment="1">
      <alignment horizontal="justify" vertical="top" wrapText="1"/>
    </xf>
    <xf numFmtId="2" fontId="23" fillId="3" borderId="18" xfId="0" applyNumberFormat="1" applyFont="1" applyFill="1" applyBorder="1" applyAlignment="1">
      <alignment horizontal="center" vertical="top" wrapText="1"/>
    </xf>
    <xf numFmtId="2" fontId="16" fillId="3" borderId="22" xfId="0" applyNumberFormat="1" applyFont="1" applyFill="1" applyBorder="1" applyAlignment="1">
      <alignment horizontal="center" vertical="top" wrapText="1"/>
    </xf>
    <xf numFmtId="2" fontId="16" fillId="3" borderId="8" xfId="0" applyNumberFormat="1" applyFont="1" applyFill="1" applyBorder="1" applyAlignment="1">
      <alignment horizontal="center" vertical="top" wrapText="1"/>
    </xf>
    <xf numFmtId="2" fontId="16" fillId="3" borderId="21" xfId="0" applyNumberFormat="1" applyFont="1" applyFill="1" applyBorder="1" applyAlignment="1">
      <alignment horizontal="center" vertical="top" wrapText="1"/>
    </xf>
    <xf numFmtId="2" fontId="16" fillId="3" borderId="0" xfId="0" applyNumberFormat="1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top" wrapText="1"/>
    </xf>
    <xf numFmtId="2" fontId="0" fillId="0" borderId="21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7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17" fillId="3" borderId="18" xfId="0" applyFont="1" applyFill="1" applyBorder="1" applyAlignment="1">
      <alignment horizontal="justify" vertical="top" wrapText="1"/>
    </xf>
    <xf numFmtId="0" fontId="17" fillId="3" borderId="8" xfId="0" applyFont="1" applyFill="1" applyBorder="1" applyAlignment="1">
      <alignment horizontal="justify" vertical="top" wrapText="1"/>
    </xf>
    <xf numFmtId="1" fontId="25" fillId="3" borderId="5" xfId="0" applyNumberFormat="1" applyFont="1" applyFill="1" applyBorder="1" applyAlignment="1">
      <alignment horizontal="center" vertical="center" wrapText="1"/>
    </xf>
    <xf numFmtId="1" fontId="25" fillId="3" borderId="4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justify" vertical="top" wrapText="1"/>
    </xf>
    <xf numFmtId="0" fontId="16" fillId="3" borderId="3" xfId="0" applyFont="1" applyFill="1" applyBorder="1" applyAlignment="1">
      <alignment horizontal="justify" vertical="top" wrapText="1"/>
    </xf>
    <xf numFmtId="0" fontId="17" fillId="3" borderId="5" xfId="0" applyFont="1" applyFill="1" applyBorder="1" applyAlignment="1">
      <alignment horizontal="justify" vertical="top" wrapText="1"/>
    </xf>
    <xf numFmtId="0" fontId="17" fillId="3" borderId="4" xfId="0" applyFont="1" applyFill="1" applyBorder="1" applyAlignment="1">
      <alignment horizontal="justify" vertical="top" wrapText="1"/>
    </xf>
    <xf numFmtId="0" fontId="24" fillId="3" borderId="17" xfId="0" applyFont="1" applyFill="1" applyBorder="1" applyAlignment="1">
      <alignment horizontal="justify" vertical="top" wrapText="1"/>
    </xf>
    <xf numFmtId="0" fontId="17" fillId="3" borderId="9" xfId="0" applyFont="1" applyFill="1" applyBorder="1" applyAlignment="1">
      <alignment horizontal="justify" vertical="top" wrapText="1"/>
    </xf>
    <xf numFmtId="0" fontId="18" fillId="3" borderId="5" xfId="0" applyFont="1" applyFill="1" applyBorder="1" applyAlignment="1">
      <alignment horizontal="justify" vertical="top" wrapText="1"/>
    </xf>
    <xf numFmtId="0" fontId="18" fillId="3" borderId="4" xfId="0" applyFont="1" applyFill="1" applyBorder="1" applyAlignment="1">
      <alignment horizontal="justify" vertical="top" wrapText="1"/>
    </xf>
    <xf numFmtId="0" fontId="16" fillId="3" borderId="7" xfId="0" applyFont="1" applyFill="1" applyBorder="1" applyAlignment="1">
      <alignment horizontal="justify" vertical="top" wrapText="1"/>
    </xf>
    <xf numFmtId="0" fontId="16" fillId="3" borderId="10" xfId="0" applyFont="1" applyFill="1" applyBorder="1" applyAlignment="1">
      <alignment horizontal="justify" vertical="top" wrapText="1"/>
    </xf>
    <xf numFmtId="0" fontId="17" fillId="3" borderId="7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justify" vertical="top" wrapText="1"/>
    </xf>
    <xf numFmtId="0" fontId="16" fillId="3" borderId="9" xfId="0" applyFont="1" applyFill="1" applyBorder="1" applyAlignment="1">
      <alignment horizontal="justify" vertical="top" wrapText="1"/>
    </xf>
    <xf numFmtId="0" fontId="16" fillId="3" borderId="4" xfId="0" applyFont="1" applyFill="1" applyBorder="1" applyAlignment="1">
      <alignment horizontal="justify" vertical="top" wrapText="1"/>
    </xf>
    <xf numFmtId="0" fontId="0" fillId="3" borderId="17" xfId="0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19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justify" vertical="top" wrapText="1"/>
    </xf>
    <xf numFmtId="0" fontId="18" fillId="3" borderId="10" xfId="0" applyFont="1" applyFill="1" applyBorder="1" applyAlignment="1">
      <alignment horizontal="justify" vertical="top" wrapText="1"/>
    </xf>
    <xf numFmtId="0" fontId="0" fillId="3" borderId="10" xfId="0" applyFill="1" applyBorder="1" applyAlignment="1">
      <alignment horizontal="justify" vertical="top" wrapText="1"/>
    </xf>
    <xf numFmtId="0" fontId="17" fillId="3" borderId="19" xfId="0" applyFont="1" applyFill="1" applyBorder="1" applyAlignment="1">
      <alignment horizontal="justify" vertical="top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85" zoomScaleNormal="85" workbookViewId="0">
      <selection activeCell="I22" sqref="I22"/>
    </sheetView>
  </sheetViews>
  <sheetFormatPr defaultRowHeight="15" x14ac:dyDescent="0.25"/>
  <cols>
    <col min="1" max="1" width="5" customWidth="1"/>
    <col min="2" max="2" width="24.5703125" customWidth="1"/>
    <col min="3" max="3" width="34.85546875" customWidth="1"/>
    <col min="4" max="4" width="7.28515625" style="12" customWidth="1"/>
    <col min="5" max="5" width="13.140625" bestFit="1" customWidth="1"/>
    <col min="6" max="6" width="11.28515625" customWidth="1"/>
    <col min="7" max="7" width="10.7109375" bestFit="1" customWidth="1"/>
  </cols>
  <sheetData>
    <row r="1" spans="1:9" ht="24.75" customHeight="1" x14ac:dyDescent="0.25">
      <c r="A1" s="7"/>
      <c r="B1" s="7"/>
      <c r="C1" s="7"/>
      <c r="D1" s="8"/>
      <c r="E1" s="7"/>
    </row>
    <row r="2" spans="1:9" ht="24.75" customHeight="1" thickBot="1" x14ac:dyDescent="0.3">
      <c r="A2" s="7"/>
      <c r="B2" s="13" t="s">
        <v>66</v>
      </c>
      <c r="C2" s="7"/>
      <c r="D2" s="8"/>
      <c r="E2" s="7"/>
    </row>
    <row r="3" spans="1:9" ht="15.75" x14ac:dyDescent="0.25">
      <c r="A3" s="172"/>
      <c r="B3" s="173"/>
      <c r="C3" s="174"/>
      <c r="D3" s="167" t="s">
        <v>0</v>
      </c>
      <c r="E3" s="151" t="s">
        <v>65</v>
      </c>
      <c r="F3" s="152"/>
      <c r="G3" s="153"/>
    </row>
    <row r="4" spans="1:9" ht="15.75" x14ac:dyDescent="0.25">
      <c r="A4" s="175"/>
      <c r="B4" s="176"/>
      <c r="C4" s="177"/>
      <c r="D4" s="168"/>
      <c r="E4" s="154"/>
      <c r="F4" s="155"/>
      <c r="G4" s="156"/>
    </row>
    <row r="5" spans="1:9" ht="15.75" customHeight="1" x14ac:dyDescent="0.25">
      <c r="A5" s="175" t="s">
        <v>1</v>
      </c>
      <c r="B5" s="176"/>
      <c r="C5" s="177"/>
      <c r="D5" s="169"/>
      <c r="E5" s="157"/>
      <c r="F5" s="158"/>
      <c r="G5" s="159"/>
    </row>
    <row r="6" spans="1:9" ht="15.75" customHeight="1" thickBot="1" x14ac:dyDescent="0.3">
      <c r="A6" s="193"/>
      <c r="B6" s="194"/>
      <c r="C6" s="195"/>
      <c r="D6" s="170"/>
      <c r="E6" s="160"/>
      <c r="F6" s="161"/>
      <c r="G6" s="162"/>
    </row>
    <row r="7" spans="1:9" ht="16.5" thickBot="1" x14ac:dyDescent="0.3">
      <c r="A7" s="196" t="s">
        <v>2</v>
      </c>
      <c r="B7" s="197"/>
      <c r="C7" s="198"/>
      <c r="D7" s="9" t="s">
        <v>3</v>
      </c>
      <c r="E7" s="34">
        <v>2019</v>
      </c>
      <c r="F7" s="34">
        <v>2020</v>
      </c>
      <c r="G7" s="34">
        <v>2021</v>
      </c>
    </row>
    <row r="8" spans="1:9" ht="16.5" thickBot="1" x14ac:dyDescent="0.3">
      <c r="A8" s="180"/>
      <c r="B8" s="149" t="s">
        <v>4</v>
      </c>
      <c r="C8" s="150"/>
      <c r="D8" s="9"/>
      <c r="E8" s="33"/>
      <c r="F8" s="33"/>
      <c r="G8" s="18"/>
    </row>
    <row r="9" spans="1:9" ht="33.75" customHeight="1" thickBot="1" x14ac:dyDescent="0.3">
      <c r="A9" s="183"/>
      <c r="B9" s="149" t="s">
        <v>57</v>
      </c>
      <c r="C9" s="150"/>
      <c r="D9" s="9">
        <v>1</v>
      </c>
      <c r="E9" s="107">
        <v>0</v>
      </c>
      <c r="F9" s="107">
        <v>0</v>
      </c>
      <c r="G9" s="107">
        <v>0</v>
      </c>
    </row>
    <row r="10" spans="1:9" ht="30" customHeight="1" thickBot="1" x14ac:dyDescent="0.3">
      <c r="A10" s="183"/>
      <c r="B10" s="149" t="s">
        <v>85</v>
      </c>
      <c r="C10" s="150"/>
      <c r="D10" s="9">
        <v>2</v>
      </c>
      <c r="E10" s="107" t="e">
        <f>'CALCUL AMORTIZARE'!F9-'CALCUL AMORTIZARE'!H9*10</f>
        <v>#DIV/0!</v>
      </c>
      <c r="F10" s="107" t="e">
        <f>E10-'CALCUL AMORTIZARE'!I9</f>
        <v>#DIV/0!</v>
      </c>
      <c r="G10" s="107" t="e">
        <f>F10-'CALCUL AMORTIZARE'!I9</f>
        <v>#DIV/0!</v>
      </c>
      <c r="I10" s="20"/>
    </row>
    <row r="11" spans="1:9" ht="15.75" customHeight="1" x14ac:dyDescent="0.25">
      <c r="A11" s="183"/>
      <c r="B11" s="163" t="s">
        <v>5</v>
      </c>
      <c r="C11" s="164"/>
      <c r="D11" s="167">
        <v>3</v>
      </c>
      <c r="E11" s="165"/>
      <c r="F11" s="165"/>
      <c r="G11" s="165"/>
    </row>
    <row r="12" spans="1:9" ht="18" customHeight="1" thickBot="1" x14ac:dyDescent="0.3">
      <c r="A12" s="183"/>
      <c r="B12" s="178" t="s">
        <v>6</v>
      </c>
      <c r="C12" s="179"/>
      <c r="D12" s="171"/>
      <c r="E12" s="166"/>
      <c r="F12" s="166"/>
      <c r="G12" s="166"/>
    </row>
    <row r="13" spans="1:9" ht="31.5" customHeight="1" thickBot="1" x14ac:dyDescent="0.3">
      <c r="A13" s="181"/>
      <c r="B13" s="149" t="s">
        <v>7</v>
      </c>
      <c r="C13" s="150"/>
      <c r="D13" s="9">
        <v>4</v>
      </c>
      <c r="E13" s="107" t="e">
        <f>E9+E10+E11+2757.09</f>
        <v>#DIV/0!</v>
      </c>
      <c r="F13" s="107" t="e">
        <f>F9+F10+F11+1745.59</f>
        <v>#DIV/0!</v>
      </c>
      <c r="G13" s="107" t="e">
        <f>G9+G10+G11+734.09</f>
        <v>#DIV/0!</v>
      </c>
    </row>
    <row r="14" spans="1:9" ht="16.5" thickBot="1" x14ac:dyDescent="0.3">
      <c r="A14" s="180"/>
      <c r="B14" s="149" t="s">
        <v>8</v>
      </c>
      <c r="C14" s="150"/>
      <c r="D14" s="9"/>
      <c r="E14" s="107"/>
      <c r="F14" s="107"/>
      <c r="G14" s="107"/>
    </row>
    <row r="15" spans="1:9" ht="49.5" customHeight="1" thickBot="1" x14ac:dyDescent="0.3">
      <c r="A15" s="183"/>
      <c r="B15" s="149" t="s">
        <v>84</v>
      </c>
      <c r="C15" s="150"/>
      <c r="D15" s="9">
        <v>5</v>
      </c>
      <c r="E15" s="107">
        <f>'CALCUL AMORTIZARE'!I22</f>
        <v>0</v>
      </c>
      <c r="F15" s="107">
        <v>0</v>
      </c>
      <c r="G15" s="107">
        <v>0</v>
      </c>
    </row>
    <row r="16" spans="1:9" ht="54" customHeight="1" thickBot="1" x14ac:dyDescent="0.3">
      <c r="A16" s="183"/>
      <c r="B16" s="186" t="s">
        <v>86</v>
      </c>
      <c r="C16" s="187"/>
      <c r="D16" s="9">
        <v>6</v>
      </c>
      <c r="E16" s="107">
        <v>0</v>
      </c>
      <c r="F16" s="107">
        <v>0</v>
      </c>
      <c r="G16" s="107">
        <v>0</v>
      </c>
    </row>
    <row r="17" spans="1:7" ht="33" customHeight="1" thickBot="1" x14ac:dyDescent="0.3">
      <c r="A17" s="181"/>
      <c r="B17" s="149" t="s">
        <v>87</v>
      </c>
      <c r="C17" s="150"/>
      <c r="D17" s="9">
        <v>7</v>
      </c>
      <c r="E17" s="107"/>
      <c r="F17" s="107"/>
      <c r="G17" s="107"/>
    </row>
    <row r="18" spans="1:7" ht="15.75" customHeight="1" x14ac:dyDescent="0.25">
      <c r="A18" s="190"/>
      <c r="B18" s="163" t="s">
        <v>9</v>
      </c>
      <c r="C18" s="164"/>
      <c r="D18" s="167">
        <v>8</v>
      </c>
      <c r="E18" s="203">
        <v>0</v>
      </c>
      <c r="F18" s="203">
        <v>0</v>
      </c>
      <c r="G18" s="203">
        <v>0</v>
      </c>
    </row>
    <row r="19" spans="1:7" ht="16.5" thickBot="1" x14ac:dyDescent="0.3">
      <c r="A19" s="191"/>
      <c r="B19" s="178" t="s">
        <v>88</v>
      </c>
      <c r="C19" s="179"/>
      <c r="D19" s="171"/>
      <c r="E19" s="204"/>
      <c r="F19" s="204"/>
      <c r="G19" s="204"/>
    </row>
    <row r="20" spans="1:7" ht="31.5" customHeight="1" thickBot="1" x14ac:dyDescent="0.3">
      <c r="A20" s="192"/>
      <c r="B20" s="149" t="s">
        <v>10</v>
      </c>
      <c r="C20" s="150"/>
      <c r="D20" s="9">
        <v>9</v>
      </c>
      <c r="E20" s="107">
        <f>SUM(E15:E19)</f>
        <v>0</v>
      </c>
      <c r="F20" s="107">
        <f t="shared" ref="F20" si="0">SUM(F15:F19)</f>
        <v>0</v>
      </c>
      <c r="G20" s="107">
        <v>0</v>
      </c>
    </row>
    <row r="21" spans="1:7" ht="21.75" customHeight="1" thickBot="1" x14ac:dyDescent="0.3">
      <c r="A21" s="10"/>
      <c r="B21" s="149" t="s">
        <v>83</v>
      </c>
      <c r="C21" s="150"/>
      <c r="D21" s="9">
        <v>10</v>
      </c>
      <c r="E21" s="108">
        <v>0</v>
      </c>
      <c r="F21" s="108">
        <v>0</v>
      </c>
      <c r="G21" s="108">
        <v>0</v>
      </c>
    </row>
    <row r="22" spans="1:7" ht="84.75" customHeight="1" thickBot="1" x14ac:dyDescent="0.3">
      <c r="A22" s="16"/>
      <c r="B22" s="163" t="s">
        <v>92</v>
      </c>
      <c r="C22" s="164"/>
      <c r="D22" s="14">
        <v>11</v>
      </c>
      <c r="E22" s="109">
        <v>0</v>
      </c>
      <c r="F22" s="109">
        <v>0</v>
      </c>
      <c r="G22" s="109">
        <v>0</v>
      </c>
    </row>
    <row r="23" spans="1:7" ht="36" customHeight="1" thickBot="1" x14ac:dyDescent="0.3">
      <c r="A23" s="17"/>
      <c r="B23" s="202" t="s">
        <v>96</v>
      </c>
      <c r="C23" s="150"/>
      <c r="D23" s="9">
        <v>12</v>
      </c>
      <c r="E23" s="107">
        <f>E20+E21-E22</f>
        <v>0</v>
      </c>
      <c r="F23" s="107">
        <f t="shared" ref="F23:G23" si="1">F20+F21-F22</f>
        <v>0</v>
      </c>
      <c r="G23" s="107">
        <f t="shared" si="1"/>
        <v>0</v>
      </c>
    </row>
    <row r="24" spans="1:7" ht="31.5" customHeight="1" thickBot="1" x14ac:dyDescent="0.3">
      <c r="A24" s="10"/>
      <c r="B24" s="149" t="s">
        <v>97</v>
      </c>
      <c r="C24" s="150"/>
      <c r="D24" s="9">
        <v>13</v>
      </c>
      <c r="E24" s="107" t="e">
        <f>E13+E20</f>
        <v>#DIV/0!</v>
      </c>
      <c r="F24" s="107" t="e">
        <f t="shared" ref="F24:G24" si="2">F13+F20</f>
        <v>#DIV/0!</v>
      </c>
      <c r="G24" s="107" t="e">
        <f t="shared" si="2"/>
        <v>#DIV/0!</v>
      </c>
    </row>
    <row r="25" spans="1:7" ht="31.5" customHeight="1" x14ac:dyDescent="0.25">
      <c r="A25" s="180" t="s">
        <v>90</v>
      </c>
      <c r="B25" s="163" t="s">
        <v>91</v>
      </c>
      <c r="C25" s="164"/>
      <c r="D25" s="167">
        <v>14</v>
      </c>
      <c r="E25" s="165"/>
      <c r="F25" s="165"/>
      <c r="G25" s="165"/>
    </row>
    <row r="26" spans="1:7" ht="51.75" customHeight="1" thickBot="1" x14ac:dyDescent="0.3">
      <c r="A26" s="181"/>
      <c r="B26" s="182" t="s">
        <v>93</v>
      </c>
      <c r="C26" s="179"/>
      <c r="D26" s="171"/>
      <c r="E26" s="166"/>
      <c r="F26" s="166"/>
      <c r="G26" s="166"/>
    </row>
    <row r="27" spans="1:7" ht="31.5" customHeight="1" thickBot="1" x14ac:dyDescent="0.3">
      <c r="A27" s="180"/>
      <c r="B27" s="149" t="s">
        <v>98</v>
      </c>
      <c r="C27" s="150"/>
      <c r="D27" s="9">
        <v>15</v>
      </c>
      <c r="E27" s="107" t="e">
        <f>E28+E29</f>
        <v>#DIV/0!</v>
      </c>
      <c r="F27" s="107" t="e">
        <f t="shared" ref="F27:G27" si="3">F28+F29</f>
        <v>#DIV/0!</v>
      </c>
      <c r="G27" s="107" t="e">
        <f t="shared" si="3"/>
        <v>#DIV/0!</v>
      </c>
    </row>
    <row r="28" spans="1:7" ht="16.5" thickBot="1" x14ac:dyDescent="0.3">
      <c r="A28" s="183"/>
      <c r="B28" s="186" t="s">
        <v>81</v>
      </c>
      <c r="C28" s="187"/>
      <c r="D28" s="9">
        <v>16</v>
      </c>
      <c r="E28" s="107" t="e">
        <f>'BUGET INVESTITIE'!H47-CPP!C7</f>
        <v>#DIV/0!</v>
      </c>
      <c r="F28" s="107" t="e">
        <f>E28-CPP!D7</f>
        <v>#DIV/0!</v>
      </c>
      <c r="G28" s="107" t="e">
        <f>F28-CPP!E7</f>
        <v>#DIV/0!</v>
      </c>
    </row>
    <row r="29" spans="1:7" ht="20.25" customHeight="1" thickBot="1" x14ac:dyDescent="0.3">
      <c r="A29" s="183"/>
      <c r="B29" s="186" t="s">
        <v>80</v>
      </c>
      <c r="C29" s="187"/>
      <c r="D29" s="14">
        <v>17</v>
      </c>
      <c r="E29" s="110"/>
      <c r="F29" s="110"/>
      <c r="G29" s="110"/>
    </row>
    <row r="30" spans="1:7" ht="19.5" customHeight="1" thickBot="1" x14ac:dyDescent="0.3">
      <c r="A30" s="180"/>
      <c r="B30" s="149" t="s">
        <v>11</v>
      </c>
      <c r="C30" s="150"/>
      <c r="D30" s="9"/>
      <c r="E30" s="107"/>
      <c r="F30" s="107"/>
      <c r="G30" s="107"/>
    </row>
    <row r="31" spans="1:7" ht="16.5" customHeight="1" thickBot="1" x14ac:dyDescent="0.3">
      <c r="A31" s="183"/>
      <c r="B31" s="149" t="s">
        <v>99</v>
      </c>
      <c r="C31" s="150"/>
      <c r="D31" s="9">
        <v>18</v>
      </c>
      <c r="E31" s="107">
        <f>E32+E33</f>
        <v>200</v>
      </c>
      <c r="F31" s="107">
        <f t="shared" ref="F31:G31" si="4">F32+F33</f>
        <v>200</v>
      </c>
      <c r="G31" s="107">
        <f t="shared" si="4"/>
        <v>200</v>
      </c>
    </row>
    <row r="32" spans="1:7" ht="16.5" customHeight="1" thickBot="1" x14ac:dyDescent="0.3">
      <c r="A32" s="183"/>
      <c r="B32" s="186" t="s">
        <v>12</v>
      </c>
      <c r="C32" s="187"/>
      <c r="D32" s="9">
        <v>19</v>
      </c>
      <c r="E32" s="107">
        <v>200</v>
      </c>
      <c r="F32" s="107">
        <v>200</v>
      </c>
      <c r="G32" s="107">
        <v>200</v>
      </c>
    </row>
    <row r="33" spans="1:7" ht="31.5" customHeight="1" thickBot="1" x14ac:dyDescent="0.3">
      <c r="A33" s="183"/>
      <c r="B33" s="186" t="s">
        <v>13</v>
      </c>
      <c r="C33" s="187"/>
      <c r="D33" s="9">
        <v>20</v>
      </c>
      <c r="E33" s="107"/>
      <c r="F33" s="107"/>
      <c r="G33" s="107"/>
    </row>
    <row r="34" spans="1:7" ht="16.5" thickBot="1" x14ac:dyDescent="0.3">
      <c r="A34" s="183"/>
      <c r="B34" s="186" t="s">
        <v>82</v>
      </c>
      <c r="C34" s="201"/>
      <c r="D34" s="9">
        <v>21</v>
      </c>
      <c r="E34" s="107"/>
      <c r="F34" s="107"/>
      <c r="G34" s="107"/>
    </row>
    <row r="35" spans="1:7" ht="21" customHeight="1" thickBot="1" x14ac:dyDescent="0.3">
      <c r="A35" s="183"/>
      <c r="B35" s="199" t="s">
        <v>58</v>
      </c>
      <c r="C35" s="200"/>
      <c r="D35" s="9">
        <v>22</v>
      </c>
      <c r="E35" s="107"/>
      <c r="F35" s="107"/>
      <c r="G35" s="107"/>
    </row>
    <row r="36" spans="1:7" ht="16.5" thickBot="1" x14ac:dyDescent="0.3">
      <c r="A36" s="183"/>
      <c r="B36" s="149" t="s">
        <v>59</v>
      </c>
      <c r="C36" s="150"/>
      <c r="D36" s="9">
        <v>23</v>
      </c>
      <c r="E36" s="107"/>
      <c r="F36" s="107"/>
      <c r="G36" s="107"/>
    </row>
    <row r="37" spans="1:7" ht="31.5" customHeight="1" thickBot="1" x14ac:dyDescent="0.3">
      <c r="A37" s="183"/>
      <c r="B37" s="184" t="s">
        <v>60</v>
      </c>
      <c r="C37" s="11" t="s">
        <v>14</v>
      </c>
      <c r="D37" s="9">
        <v>24</v>
      </c>
      <c r="E37" s="107">
        <v>0</v>
      </c>
      <c r="F37" s="107" t="e">
        <f>E37+E39</f>
        <v>#DIV/0!</v>
      </c>
      <c r="G37" s="107" t="e">
        <f>F37+F39</f>
        <v>#DIV/0!</v>
      </c>
    </row>
    <row r="38" spans="1:7" ht="31.5" customHeight="1" thickBot="1" x14ac:dyDescent="0.3">
      <c r="A38" s="183"/>
      <c r="B38" s="185"/>
      <c r="C38" s="11" t="s">
        <v>15</v>
      </c>
      <c r="D38" s="9">
        <v>25</v>
      </c>
      <c r="E38" s="107"/>
      <c r="F38" s="107"/>
      <c r="G38" s="107"/>
    </row>
    <row r="39" spans="1:7" ht="16.5" thickBot="1" x14ac:dyDescent="0.3">
      <c r="A39" s="183"/>
      <c r="B39" s="184" t="s">
        <v>61</v>
      </c>
      <c r="C39" s="11" t="s">
        <v>14</v>
      </c>
      <c r="D39" s="9">
        <v>26</v>
      </c>
      <c r="E39" s="107" t="e">
        <f>CPP!C27</f>
        <v>#DIV/0!</v>
      </c>
      <c r="F39" s="107" t="e">
        <f>CPP!D27</f>
        <v>#DIV/0!</v>
      </c>
      <c r="G39" s="107" t="e">
        <f>CPP!E27</f>
        <v>#DIV/0!</v>
      </c>
    </row>
    <row r="40" spans="1:7" ht="42.75" customHeight="1" thickBot="1" x14ac:dyDescent="0.3">
      <c r="A40" s="183"/>
      <c r="B40" s="185"/>
      <c r="C40" s="11" t="s">
        <v>15</v>
      </c>
      <c r="D40" s="9">
        <v>27</v>
      </c>
      <c r="E40" s="107"/>
      <c r="F40" s="107"/>
      <c r="G40" s="107"/>
    </row>
    <row r="41" spans="1:7" ht="16.5" thickBot="1" x14ac:dyDescent="0.3">
      <c r="A41" s="183"/>
      <c r="B41" s="186" t="s">
        <v>16</v>
      </c>
      <c r="C41" s="187"/>
      <c r="D41" s="9">
        <v>28</v>
      </c>
      <c r="E41" s="107"/>
      <c r="F41" s="107"/>
      <c r="G41" s="107"/>
    </row>
    <row r="42" spans="1:7" ht="37.5" customHeight="1" thickBot="1" x14ac:dyDescent="0.3">
      <c r="A42" s="183"/>
      <c r="B42" s="188" t="s">
        <v>94</v>
      </c>
      <c r="C42" s="189"/>
      <c r="D42" s="111">
        <v>29</v>
      </c>
      <c r="E42" s="127" t="e">
        <f>E31+E34+E35+E36+E37-E38+E39-E40-E41</f>
        <v>#DIV/0!</v>
      </c>
      <c r="F42" s="127" t="e">
        <f>F31+F34+F35+F36+F37-F38+F39-F40-F41</f>
        <v>#DIV/0!</v>
      </c>
      <c r="G42" s="127" t="e">
        <f>G31+G34+G35+G36+G37-G38+G39-G40-G41</f>
        <v>#DIV/0!</v>
      </c>
    </row>
    <row r="43" spans="1:7" x14ac:dyDescent="0.25">
      <c r="C43" s="128" t="s">
        <v>170</v>
      </c>
      <c r="D43" s="129"/>
      <c r="E43" s="130" t="e">
        <f>E13+E20+E21</f>
        <v>#DIV/0!</v>
      </c>
      <c r="F43" s="130" t="e">
        <f>F13+F20+F21</f>
        <v>#DIV/0!</v>
      </c>
      <c r="G43" s="130" t="e">
        <f>G13+G20+G21</f>
        <v>#DIV/0!</v>
      </c>
    </row>
    <row r="44" spans="1:7" ht="18" customHeight="1" x14ac:dyDescent="0.25">
      <c r="C44" s="128" t="s">
        <v>171</v>
      </c>
      <c r="D44" s="129"/>
      <c r="E44" s="130" t="e">
        <f>E42+E27+E22</f>
        <v>#DIV/0!</v>
      </c>
      <c r="F44" s="130" t="e">
        <f>F42+F27+F22</f>
        <v>#DIV/0!</v>
      </c>
      <c r="G44" s="130" t="e">
        <f>G42+G27+G22</f>
        <v>#DIV/0!</v>
      </c>
    </row>
    <row r="45" spans="1:7" x14ac:dyDescent="0.25">
      <c r="C45" s="30" t="s">
        <v>172</v>
      </c>
      <c r="D45" s="131"/>
      <c r="E45" s="132" t="e">
        <f>E43-E44</f>
        <v>#DIV/0!</v>
      </c>
      <c r="F45" s="132" t="e">
        <f>F43-F44</f>
        <v>#DIV/0!</v>
      </c>
      <c r="G45" s="132" t="e">
        <f>G43-G44</f>
        <v>#DIV/0!</v>
      </c>
    </row>
  </sheetData>
  <mergeCells count="58">
    <mergeCell ref="G11:G12"/>
    <mergeCell ref="F11:F12"/>
    <mergeCell ref="B35:C35"/>
    <mergeCell ref="B34:C34"/>
    <mergeCell ref="B23:C23"/>
    <mergeCell ref="D11:D12"/>
    <mergeCell ref="E11:E12"/>
    <mergeCell ref="E18:E19"/>
    <mergeCell ref="B32:C32"/>
    <mergeCell ref="G18:G19"/>
    <mergeCell ref="B33:C33"/>
    <mergeCell ref="B27:C27"/>
    <mergeCell ref="B28:C28"/>
    <mergeCell ref="B30:C30"/>
    <mergeCell ref="B31:C31"/>
    <mergeCell ref="F18:F19"/>
    <mergeCell ref="A18:A20"/>
    <mergeCell ref="A6:C6"/>
    <mergeCell ref="A5:C5"/>
    <mergeCell ref="B18:C18"/>
    <mergeCell ref="A14:A17"/>
    <mergeCell ref="B14:C14"/>
    <mergeCell ref="A7:C7"/>
    <mergeCell ref="B20:C20"/>
    <mergeCell ref="B13:C13"/>
    <mergeCell ref="B15:C15"/>
    <mergeCell ref="B8:C8"/>
    <mergeCell ref="B9:C9"/>
    <mergeCell ref="B11:C11"/>
    <mergeCell ref="B12:C12"/>
    <mergeCell ref="B16:C16"/>
    <mergeCell ref="B17:C17"/>
    <mergeCell ref="B24:C24"/>
    <mergeCell ref="B22:C22"/>
    <mergeCell ref="A30:A42"/>
    <mergeCell ref="B37:B38"/>
    <mergeCell ref="B29:C29"/>
    <mergeCell ref="B39:B40"/>
    <mergeCell ref="A27:A29"/>
    <mergeCell ref="B41:C41"/>
    <mergeCell ref="B42:C42"/>
    <mergeCell ref="B36:C36"/>
    <mergeCell ref="B10:C10"/>
    <mergeCell ref="B21:C21"/>
    <mergeCell ref="E3:G6"/>
    <mergeCell ref="B25:C25"/>
    <mergeCell ref="E25:E26"/>
    <mergeCell ref="F25:F26"/>
    <mergeCell ref="G25:G26"/>
    <mergeCell ref="D3:D6"/>
    <mergeCell ref="D18:D19"/>
    <mergeCell ref="A3:C3"/>
    <mergeCell ref="A4:C4"/>
    <mergeCell ref="B19:C19"/>
    <mergeCell ref="A25:A26"/>
    <mergeCell ref="D25:D26"/>
    <mergeCell ref="B26:C26"/>
    <mergeCell ref="A8:A13"/>
  </mergeCells>
  <pageMargins left="0.70866141732283472" right="0.70866141732283472" top="0.74803149606299213" bottom="0.74803149606299213" header="0.31496062992125984" footer="0.31496062992125984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workbookViewId="0">
      <selection activeCell="N15" sqref="N15"/>
    </sheetView>
  </sheetViews>
  <sheetFormatPr defaultRowHeight="15" x14ac:dyDescent="0.25"/>
  <cols>
    <col min="1" max="1" width="5.7109375" customWidth="1"/>
    <col min="2" max="2" width="47.5703125" bestFit="1" customWidth="1"/>
    <col min="3" max="3" width="11.85546875" customWidth="1"/>
    <col min="4" max="4" width="11" customWidth="1"/>
    <col min="5" max="5" width="10.7109375" bestFit="1" customWidth="1"/>
    <col min="6" max="6" width="0" style="26" hidden="1" customWidth="1"/>
    <col min="7" max="8" width="9.5703125" style="26" hidden="1" customWidth="1"/>
    <col min="9" max="9" width="0" style="26" hidden="1" customWidth="1"/>
    <col min="10" max="12" width="0" hidden="1" customWidth="1"/>
  </cols>
  <sheetData>
    <row r="2" spans="1:11" x14ac:dyDescent="0.25">
      <c r="A2" s="1"/>
      <c r="B2" s="6" t="s">
        <v>17</v>
      </c>
    </row>
    <row r="3" spans="1:11" x14ac:dyDescent="0.25">
      <c r="A3" s="1"/>
      <c r="B3" s="6"/>
    </row>
    <row r="4" spans="1:11" ht="15.75" x14ac:dyDescent="0.25">
      <c r="A4" s="30"/>
      <c r="B4" s="30"/>
      <c r="C4" s="31" t="s">
        <v>21</v>
      </c>
      <c r="D4" s="31" t="s">
        <v>67</v>
      </c>
      <c r="E4" s="31" t="s">
        <v>103</v>
      </c>
    </row>
    <row r="5" spans="1:11" x14ac:dyDescent="0.25">
      <c r="A5" s="35">
        <v>1</v>
      </c>
      <c r="B5" s="36" t="s">
        <v>100</v>
      </c>
      <c r="C5" s="79">
        <f>C6</f>
        <v>0</v>
      </c>
      <c r="D5" s="79">
        <f>D6</f>
        <v>0</v>
      </c>
      <c r="E5" s="79">
        <f>E6</f>
        <v>0</v>
      </c>
    </row>
    <row r="6" spans="1:11" ht="30" x14ac:dyDescent="0.25">
      <c r="A6" s="35">
        <v>2</v>
      </c>
      <c r="B6" s="37" t="s">
        <v>69</v>
      </c>
      <c r="C6" s="80">
        <v>0</v>
      </c>
      <c r="D6" s="81">
        <v>0</v>
      </c>
      <c r="E6" s="79">
        <v>0</v>
      </c>
    </row>
    <row r="7" spans="1:11" x14ac:dyDescent="0.25">
      <c r="A7" s="35">
        <v>3</v>
      </c>
      <c r="B7" s="37" t="s">
        <v>72</v>
      </c>
      <c r="C7" s="79" t="e">
        <f>'CALCUL AMORTIZARE'!H9*10+'CALCUL AMORTIZARE'!H22</f>
        <v>#DIV/0!</v>
      </c>
      <c r="D7" s="79" t="e">
        <f>'CALCUL AMORTIZARE'!I9</f>
        <v>#DIV/0!</v>
      </c>
      <c r="E7" s="79" t="e">
        <f>'CALCUL AMORTIZARE'!I9</f>
        <v>#DIV/0!</v>
      </c>
    </row>
    <row r="8" spans="1:11" x14ac:dyDescent="0.25">
      <c r="A8" s="35">
        <v>4</v>
      </c>
      <c r="B8" s="36" t="s">
        <v>79</v>
      </c>
      <c r="C8" s="79" t="e">
        <f>C6+C7</f>
        <v>#DIV/0!</v>
      </c>
      <c r="D8" s="79" t="e">
        <f>D6+D7</f>
        <v>#DIV/0!</v>
      </c>
      <c r="E8" s="79" t="e">
        <f>E6+E7</f>
        <v>#DIV/0!</v>
      </c>
    </row>
    <row r="9" spans="1:11" ht="33" customHeight="1" x14ac:dyDescent="0.25">
      <c r="A9" s="35">
        <v>5</v>
      </c>
      <c r="B9" s="38" t="s">
        <v>62</v>
      </c>
      <c r="C9" s="79">
        <v>0</v>
      </c>
      <c r="D9" s="82">
        <v>0</v>
      </c>
      <c r="E9" s="82">
        <v>0</v>
      </c>
    </row>
    <row r="10" spans="1:11" ht="23.25" customHeight="1" x14ac:dyDescent="0.25">
      <c r="A10" s="39">
        <v>6</v>
      </c>
      <c r="B10" s="40" t="s">
        <v>32</v>
      </c>
      <c r="C10" s="79">
        <f>'CASH FLOW'!G13*8</f>
        <v>0</v>
      </c>
      <c r="D10" s="79">
        <f>'CASH FLOW'!G13*12*1.1</f>
        <v>0</v>
      </c>
      <c r="E10" s="79">
        <f>D10*1.1</f>
        <v>0</v>
      </c>
      <c r="G10" s="32">
        <f>1554*6*2+520*4.5614*6</f>
        <v>32879.567999999999</v>
      </c>
      <c r="H10" s="27">
        <f>1554*10*2+520*10*4.5614+8000</f>
        <v>62799.28</v>
      </c>
    </row>
    <row r="11" spans="1:11" ht="28.5" customHeight="1" x14ac:dyDescent="0.25">
      <c r="A11" s="41">
        <v>7</v>
      </c>
      <c r="B11" s="42" t="s">
        <v>33</v>
      </c>
      <c r="C11" s="83">
        <v>0</v>
      </c>
      <c r="D11" s="83">
        <v>0</v>
      </c>
      <c r="E11" s="83">
        <v>0</v>
      </c>
      <c r="G11" s="28" t="e">
        <f>'CALCUL AMORTIZARE'!#REF!+'CALCUL AMORTIZARE'!#REF!</f>
        <v>#REF!</v>
      </c>
      <c r="H11" s="28" t="e">
        <f>H10+G11</f>
        <v>#REF!</v>
      </c>
    </row>
    <row r="12" spans="1:11" ht="15.75" x14ac:dyDescent="0.25">
      <c r="A12" s="35">
        <v>8</v>
      </c>
      <c r="B12" s="38" t="s">
        <v>34</v>
      </c>
      <c r="C12" s="79"/>
      <c r="D12" s="79"/>
      <c r="E12" s="79"/>
      <c r="G12" s="27" t="e">
        <f>#REF!+#REF!</f>
        <v>#REF!</v>
      </c>
      <c r="H12" s="28" t="e">
        <f>'CALCUL AMORTIZARE'!#REF!-CPP!H11</f>
        <v>#REF!</v>
      </c>
      <c r="K12">
        <f>3600/12</f>
        <v>300</v>
      </c>
    </row>
    <row r="13" spans="1:11" ht="31.5" x14ac:dyDescent="0.25">
      <c r="A13" s="41">
        <v>9</v>
      </c>
      <c r="B13" s="38" t="s">
        <v>70</v>
      </c>
      <c r="C13" s="79">
        <v>0</v>
      </c>
      <c r="D13" s="79">
        <v>0</v>
      </c>
      <c r="E13" s="79">
        <v>0</v>
      </c>
    </row>
    <row r="14" spans="1:11" ht="15.75" x14ac:dyDescent="0.25">
      <c r="A14" s="35">
        <v>10</v>
      </c>
      <c r="B14" s="38" t="s">
        <v>35</v>
      </c>
      <c r="C14" s="79"/>
      <c r="D14" s="79"/>
      <c r="E14" s="79"/>
    </row>
    <row r="15" spans="1:11" ht="31.5" x14ac:dyDescent="0.25">
      <c r="A15" s="41">
        <v>11</v>
      </c>
      <c r="B15" s="38" t="s">
        <v>78</v>
      </c>
      <c r="C15" s="79">
        <f>C6*1%</f>
        <v>0</v>
      </c>
      <c r="D15" s="79">
        <f>D6*1%</f>
        <v>0</v>
      </c>
      <c r="E15" s="79">
        <f>E6*1%</f>
        <v>0</v>
      </c>
      <c r="G15" s="29"/>
    </row>
    <row r="16" spans="1:11" ht="15.75" x14ac:dyDescent="0.25">
      <c r="A16" s="35">
        <v>12</v>
      </c>
      <c r="B16" s="38" t="s">
        <v>37</v>
      </c>
      <c r="C16" s="79">
        <v>0</v>
      </c>
      <c r="D16" s="79">
        <v>0</v>
      </c>
      <c r="E16" s="79">
        <v>0</v>
      </c>
      <c r="G16" s="29"/>
      <c r="H16" s="29"/>
      <c r="I16" s="29"/>
    </row>
    <row r="17" spans="1:10" x14ac:dyDescent="0.25">
      <c r="A17" s="35">
        <v>13</v>
      </c>
      <c r="B17" s="36" t="s">
        <v>73</v>
      </c>
      <c r="C17" s="79">
        <f>SUM(C9:C16)</f>
        <v>0</v>
      </c>
      <c r="D17" s="79">
        <f>SUM(D9:D16)</f>
        <v>0</v>
      </c>
      <c r="E17" s="79">
        <f>SUM(E9:E16)</f>
        <v>0</v>
      </c>
    </row>
    <row r="18" spans="1:10" x14ac:dyDescent="0.25">
      <c r="A18" s="35">
        <v>14</v>
      </c>
      <c r="B18" s="37" t="s">
        <v>63</v>
      </c>
      <c r="C18" s="79"/>
      <c r="D18" s="79"/>
      <c r="E18" s="79"/>
    </row>
    <row r="19" spans="1:10" x14ac:dyDescent="0.25">
      <c r="A19" s="35">
        <v>15</v>
      </c>
      <c r="B19" s="37" t="s">
        <v>95</v>
      </c>
      <c r="C19" s="79" t="e">
        <f>C8-C17</f>
        <v>#DIV/0!</v>
      </c>
      <c r="D19" s="79" t="e">
        <f>D8-D17</f>
        <v>#DIV/0!</v>
      </c>
      <c r="E19" s="79" t="e">
        <f>E8-E17</f>
        <v>#DIV/0!</v>
      </c>
      <c r="J19" s="20"/>
    </row>
    <row r="20" spans="1:10" x14ac:dyDescent="0.25">
      <c r="A20" s="35">
        <v>16</v>
      </c>
      <c r="B20" s="43" t="s">
        <v>102</v>
      </c>
      <c r="C20" s="79"/>
      <c r="D20" s="79"/>
      <c r="E20" s="79"/>
    </row>
    <row r="21" spans="1:10" x14ac:dyDescent="0.25">
      <c r="A21" s="35">
        <v>17</v>
      </c>
      <c r="B21" s="36" t="s">
        <v>64</v>
      </c>
      <c r="C21" s="79"/>
      <c r="D21" s="79"/>
      <c r="E21" s="79"/>
    </row>
    <row r="22" spans="1:10" x14ac:dyDescent="0.25">
      <c r="A22" s="35">
        <v>18</v>
      </c>
      <c r="B22" s="37" t="s">
        <v>71</v>
      </c>
      <c r="C22" s="79"/>
      <c r="D22" s="79"/>
      <c r="E22" s="79"/>
    </row>
    <row r="23" spans="1:10" x14ac:dyDescent="0.25">
      <c r="A23" s="35">
        <v>19</v>
      </c>
      <c r="B23" s="44" t="s">
        <v>74</v>
      </c>
      <c r="C23" s="79"/>
      <c r="D23" s="79"/>
      <c r="E23" s="79"/>
    </row>
    <row r="24" spans="1:10" x14ac:dyDescent="0.25">
      <c r="A24" s="35">
        <v>20</v>
      </c>
      <c r="B24" s="45" t="s">
        <v>75</v>
      </c>
      <c r="C24" s="79" t="e">
        <f>C8+C21</f>
        <v>#DIV/0!</v>
      </c>
      <c r="D24" s="79" t="e">
        <f>D8+D21</f>
        <v>#DIV/0!</v>
      </c>
      <c r="E24" s="79" t="e">
        <f>E8+E21</f>
        <v>#DIV/0!</v>
      </c>
    </row>
    <row r="25" spans="1:10" x14ac:dyDescent="0.25">
      <c r="A25" s="35">
        <v>21</v>
      </c>
      <c r="B25" s="45" t="s">
        <v>89</v>
      </c>
      <c r="C25" s="79">
        <f>C17+C22</f>
        <v>0</v>
      </c>
      <c r="D25" s="79">
        <f>D17+D22</f>
        <v>0</v>
      </c>
      <c r="E25" s="79">
        <f>E17+E22</f>
        <v>0</v>
      </c>
    </row>
    <row r="26" spans="1:10" x14ac:dyDescent="0.25">
      <c r="A26" s="35">
        <v>22</v>
      </c>
      <c r="B26" s="44" t="s">
        <v>101</v>
      </c>
      <c r="C26" s="79"/>
      <c r="D26" s="79"/>
      <c r="E26" s="79"/>
    </row>
    <row r="27" spans="1:10" x14ac:dyDescent="0.25">
      <c r="A27" s="35">
        <v>23</v>
      </c>
      <c r="B27" s="24" t="s">
        <v>76</v>
      </c>
      <c r="C27" s="79" t="e">
        <f>C24-C25</f>
        <v>#DIV/0!</v>
      </c>
      <c r="D27" s="79" t="e">
        <f t="shared" ref="D27:E27" si="0">D24-D25</f>
        <v>#DIV/0!</v>
      </c>
      <c r="E27" s="79" t="e">
        <f t="shared" si="0"/>
        <v>#DIV/0!</v>
      </c>
    </row>
    <row r="28" spans="1:10" x14ac:dyDescent="0.25">
      <c r="A28" s="35">
        <v>24</v>
      </c>
      <c r="B28" s="24" t="s">
        <v>77</v>
      </c>
      <c r="C28" s="79"/>
      <c r="D28" s="79"/>
      <c r="E28" s="79"/>
    </row>
    <row r="29" spans="1:10" x14ac:dyDescent="0.25">
      <c r="A29" s="1"/>
    </row>
    <row r="30" spans="1:10" x14ac:dyDescent="0.25">
      <c r="A30" s="1"/>
    </row>
    <row r="31" spans="1:10" x14ac:dyDescent="0.25">
      <c r="A31" s="1"/>
    </row>
    <row r="32" spans="1:10" x14ac:dyDescent="0.25">
      <c r="A32" s="1"/>
    </row>
  </sheetData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opLeftCell="B1" zoomScale="50" zoomScaleNormal="50" workbookViewId="0">
      <selection activeCell="O27" sqref="O27"/>
    </sheetView>
  </sheetViews>
  <sheetFormatPr defaultRowHeight="15" x14ac:dyDescent="0.25"/>
  <cols>
    <col min="1" max="1" width="9.28515625" bestFit="1" customWidth="1"/>
    <col min="2" max="2" width="45.28515625" customWidth="1"/>
    <col min="3" max="14" width="11.85546875" bestFit="1" customWidth="1"/>
    <col min="15" max="15" width="13.85546875" customWidth="1"/>
    <col min="16" max="16" width="16" customWidth="1"/>
    <col min="17" max="17" width="12.7109375" customWidth="1"/>
    <col min="18" max="18" width="12.7109375" hidden="1" customWidth="1"/>
    <col min="19" max="19" width="9.140625" hidden="1" customWidth="1"/>
    <col min="20" max="20" width="9.5703125" hidden="1" customWidth="1"/>
    <col min="21" max="21" width="8.5703125" hidden="1" customWidth="1"/>
    <col min="22" max="22" width="9.140625" customWidth="1"/>
    <col min="23" max="23" width="9.5703125" bestFit="1" customWidth="1"/>
    <col min="25" max="25" width="9.5703125" bestFit="1" customWidth="1"/>
  </cols>
  <sheetData>
    <row r="1" spans="1:25" ht="16.5" thickBot="1" x14ac:dyDescent="0.3">
      <c r="A1" s="3"/>
      <c r="B1" s="4" t="s">
        <v>18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5"/>
      <c r="P1" s="5"/>
      <c r="Q1" s="5"/>
      <c r="R1" s="5"/>
    </row>
    <row r="2" spans="1:25" ht="15.75" x14ac:dyDescent="0.25">
      <c r="A2" s="205" t="s">
        <v>19</v>
      </c>
      <c r="B2" s="207" t="s">
        <v>20</v>
      </c>
      <c r="C2" s="211">
        <v>2019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209"/>
      <c r="P2" s="209"/>
      <c r="Q2" s="210"/>
      <c r="R2" s="21"/>
    </row>
    <row r="3" spans="1:25" ht="16.5" thickBot="1" x14ac:dyDescent="0.3">
      <c r="A3" s="206"/>
      <c r="B3" s="208"/>
      <c r="C3" s="77" t="s">
        <v>104</v>
      </c>
      <c r="D3" s="47" t="s">
        <v>105</v>
      </c>
      <c r="E3" s="47" t="s">
        <v>106</v>
      </c>
      <c r="F3" s="47" t="s">
        <v>107</v>
      </c>
      <c r="G3" s="47" t="s">
        <v>108</v>
      </c>
      <c r="H3" s="47" t="s">
        <v>109</v>
      </c>
      <c r="I3" s="47" t="s">
        <v>110</v>
      </c>
      <c r="J3" s="47" t="s">
        <v>111</v>
      </c>
      <c r="K3" s="47" t="s">
        <v>112</v>
      </c>
      <c r="L3" s="47" t="s">
        <v>113</v>
      </c>
      <c r="M3" s="47" t="s">
        <v>114</v>
      </c>
      <c r="N3" s="47" t="s">
        <v>115</v>
      </c>
      <c r="O3" s="2" t="s">
        <v>21</v>
      </c>
      <c r="P3" s="2" t="s">
        <v>67</v>
      </c>
      <c r="Q3" s="2" t="s">
        <v>103</v>
      </c>
      <c r="R3" s="21"/>
    </row>
    <row r="4" spans="1:25" ht="16.5" thickBot="1" x14ac:dyDescent="0.3">
      <c r="A4" s="84" t="s">
        <v>22</v>
      </c>
      <c r="B4" s="98" t="s">
        <v>23</v>
      </c>
      <c r="C4" s="89">
        <v>200</v>
      </c>
      <c r="D4" s="63">
        <f>C31</f>
        <v>200</v>
      </c>
      <c r="E4" s="63">
        <f>D31</f>
        <v>200</v>
      </c>
      <c r="F4" s="63">
        <f t="shared" ref="F4:N4" si="0">E31</f>
        <v>200</v>
      </c>
      <c r="G4" s="63">
        <f t="shared" si="0"/>
        <v>200</v>
      </c>
      <c r="H4" s="63">
        <f t="shared" si="0"/>
        <v>200</v>
      </c>
      <c r="I4" s="63">
        <f t="shared" si="0"/>
        <v>200</v>
      </c>
      <c r="J4" s="63">
        <f t="shared" si="0"/>
        <v>200</v>
      </c>
      <c r="K4" s="63">
        <f t="shared" si="0"/>
        <v>200</v>
      </c>
      <c r="L4" s="63">
        <f t="shared" si="0"/>
        <v>200</v>
      </c>
      <c r="M4" s="63">
        <f t="shared" si="0"/>
        <v>200</v>
      </c>
      <c r="N4" s="63">
        <f t="shared" si="0"/>
        <v>200</v>
      </c>
      <c r="O4" s="63">
        <f>N31</f>
        <v>200</v>
      </c>
      <c r="P4" s="63">
        <f>O31</f>
        <v>200</v>
      </c>
      <c r="Q4" s="63">
        <f>P31</f>
        <v>200</v>
      </c>
      <c r="R4" s="22"/>
      <c r="T4" s="20">
        <f>CPP!D6-'CASH FLOW'!P5</f>
        <v>0</v>
      </c>
      <c r="U4" s="25">
        <f>CPP!C6+CPP!D6</f>
        <v>0</v>
      </c>
    </row>
    <row r="5" spans="1:25" ht="16.5" thickBot="1" x14ac:dyDescent="0.3">
      <c r="A5" s="84" t="s">
        <v>2</v>
      </c>
      <c r="B5" s="98" t="s">
        <v>24</v>
      </c>
      <c r="C5" s="90">
        <f t="shared" ref="C5:N5" si="1">SUM(C6:C9)</f>
        <v>0</v>
      </c>
      <c r="D5" s="63">
        <f t="shared" si="1"/>
        <v>0</v>
      </c>
      <c r="E5" s="63">
        <f t="shared" si="1"/>
        <v>0</v>
      </c>
      <c r="F5" s="63">
        <f t="shared" si="1"/>
        <v>0</v>
      </c>
      <c r="G5" s="63">
        <f t="shared" si="1"/>
        <v>0</v>
      </c>
      <c r="H5" s="63">
        <f t="shared" si="1"/>
        <v>0</v>
      </c>
      <c r="I5" s="63">
        <f t="shared" si="1"/>
        <v>0</v>
      </c>
      <c r="J5" s="63">
        <f t="shared" si="1"/>
        <v>0</v>
      </c>
      <c r="K5" s="63">
        <f t="shared" si="1"/>
        <v>0</v>
      </c>
      <c r="L5" s="63">
        <f t="shared" si="1"/>
        <v>0</v>
      </c>
      <c r="M5" s="63">
        <f t="shared" si="1"/>
        <v>0</v>
      </c>
      <c r="N5" s="63">
        <f t="shared" si="1"/>
        <v>0</v>
      </c>
      <c r="O5" s="63">
        <f>SUM(O6:O9)</f>
        <v>0</v>
      </c>
      <c r="P5" s="63">
        <f>SUM(P6:P9)</f>
        <v>0</v>
      </c>
      <c r="Q5" s="63">
        <f>SUM(Q6:Q9)</f>
        <v>0</v>
      </c>
      <c r="R5" s="22"/>
      <c r="T5">
        <f>110000+8333.33</f>
        <v>118333.33</v>
      </c>
      <c r="U5" s="25">
        <f>U4-T5-91666.67</f>
        <v>-210000</v>
      </c>
    </row>
    <row r="6" spans="1:25" ht="16.5" thickBot="1" x14ac:dyDescent="0.3">
      <c r="A6" s="85">
        <v>1</v>
      </c>
      <c r="B6" s="99" t="s">
        <v>25</v>
      </c>
      <c r="C6" s="69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9">
        <f>SUM(C6:N6)</f>
        <v>0</v>
      </c>
      <c r="P6" s="64">
        <v>0</v>
      </c>
      <c r="Q6" s="64">
        <v>0</v>
      </c>
      <c r="R6" s="23" t="e">
        <f>CPP!#REF!-'CASH FLOW'!#REF!</f>
        <v>#REF!</v>
      </c>
      <c r="S6" s="20" t="e">
        <f>CPP!#REF!+CPP!C6-'CASH FLOW'!O6-'CASH FLOW'!#REF!</f>
        <v>#REF!</v>
      </c>
      <c r="T6" s="20">
        <f>CPP!C6+CPP!D6-'CASH FLOW'!O6-'CASH FLOW'!P6</f>
        <v>0</v>
      </c>
      <c r="U6" s="20">
        <f>CPP!C6+CPP!D6+CPP!E6-'CASH FLOW'!O6-'CASH FLOW'!P6-Q6</f>
        <v>0</v>
      </c>
    </row>
    <row r="7" spans="1:25" ht="16.5" thickBot="1" x14ac:dyDescent="0.3">
      <c r="A7" s="85">
        <v>2</v>
      </c>
      <c r="B7" s="99" t="s">
        <v>26</v>
      </c>
      <c r="C7" s="69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9">
        <f t="shared" ref="O7:O9" si="2">SUM(C7:N7)</f>
        <v>0</v>
      </c>
      <c r="P7" s="64">
        <v>0</v>
      </c>
      <c r="Q7" s="64">
        <v>0</v>
      </c>
      <c r="R7" s="22"/>
    </row>
    <row r="8" spans="1:25" ht="16.5" thickBot="1" x14ac:dyDescent="0.3">
      <c r="A8" s="85">
        <v>3</v>
      </c>
      <c r="B8" s="99" t="s">
        <v>27</v>
      </c>
      <c r="C8" s="69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9">
        <f t="shared" si="2"/>
        <v>0</v>
      </c>
      <c r="P8" s="64">
        <v>0</v>
      </c>
      <c r="Q8" s="64">
        <v>0</v>
      </c>
      <c r="R8" s="22"/>
    </row>
    <row r="9" spans="1:25" ht="16.5" thickBot="1" x14ac:dyDescent="0.3">
      <c r="A9" s="85">
        <v>4</v>
      </c>
      <c r="B9" s="100" t="s">
        <v>28</v>
      </c>
      <c r="C9" s="91"/>
      <c r="D9" s="91">
        <f>'BUGET INVESTITIE'!H47*75%</f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9">
        <f t="shared" si="2"/>
        <v>0</v>
      </c>
      <c r="P9" s="64">
        <f>'BUGET INVESTITIE'!H47*25%</f>
        <v>0</v>
      </c>
      <c r="Q9" s="64">
        <v>0</v>
      </c>
      <c r="R9" s="22"/>
      <c r="W9" s="20"/>
    </row>
    <row r="10" spans="1:25" ht="16.5" thickBot="1" x14ac:dyDescent="0.3">
      <c r="A10" s="86"/>
      <c r="B10" s="101" t="s">
        <v>29</v>
      </c>
      <c r="C10" s="90">
        <f t="shared" ref="C10:N10" si="3">C4+C5</f>
        <v>200</v>
      </c>
      <c r="D10" s="63">
        <f t="shared" si="3"/>
        <v>200</v>
      </c>
      <c r="E10" s="63">
        <f t="shared" si="3"/>
        <v>200</v>
      </c>
      <c r="F10" s="63">
        <f t="shared" si="3"/>
        <v>200</v>
      </c>
      <c r="G10" s="63">
        <f t="shared" si="3"/>
        <v>200</v>
      </c>
      <c r="H10" s="63">
        <f t="shared" si="3"/>
        <v>200</v>
      </c>
      <c r="I10" s="63">
        <f t="shared" si="3"/>
        <v>200</v>
      </c>
      <c r="J10" s="63">
        <f t="shared" si="3"/>
        <v>200</v>
      </c>
      <c r="K10" s="63">
        <f t="shared" si="3"/>
        <v>200</v>
      </c>
      <c r="L10" s="63">
        <f t="shared" si="3"/>
        <v>200</v>
      </c>
      <c r="M10" s="63">
        <f t="shared" si="3"/>
        <v>200</v>
      </c>
      <c r="N10" s="63">
        <f t="shared" si="3"/>
        <v>200</v>
      </c>
      <c r="O10" s="63">
        <f>O4+O5</f>
        <v>200</v>
      </c>
      <c r="P10" s="63">
        <f>P4+P5</f>
        <v>200</v>
      </c>
      <c r="Q10" s="63">
        <f>Q4+Q5</f>
        <v>200</v>
      </c>
      <c r="R10" s="22"/>
    </row>
    <row r="11" spans="1:25" ht="16.5" thickBot="1" x14ac:dyDescent="0.3">
      <c r="A11" s="87" t="s">
        <v>3</v>
      </c>
      <c r="B11" s="102" t="s">
        <v>30</v>
      </c>
      <c r="C11" s="90">
        <f>SUM(C12:C19)</f>
        <v>0</v>
      </c>
      <c r="D11" s="63">
        <f t="shared" ref="D11:N11" si="4">SUM(D12:D19)</f>
        <v>0</v>
      </c>
      <c r="E11" s="63">
        <f t="shared" si="4"/>
        <v>0</v>
      </c>
      <c r="F11" s="63">
        <f t="shared" si="4"/>
        <v>0</v>
      </c>
      <c r="G11" s="63">
        <f t="shared" si="4"/>
        <v>0</v>
      </c>
      <c r="H11" s="63">
        <f t="shared" si="4"/>
        <v>0</v>
      </c>
      <c r="I11" s="63">
        <f t="shared" si="4"/>
        <v>0</v>
      </c>
      <c r="J11" s="63">
        <f t="shared" si="4"/>
        <v>0</v>
      </c>
      <c r="K11" s="63">
        <f t="shared" si="4"/>
        <v>0</v>
      </c>
      <c r="L11" s="63">
        <f t="shared" si="4"/>
        <v>0</v>
      </c>
      <c r="M11" s="63">
        <f t="shared" si="4"/>
        <v>0</v>
      </c>
      <c r="N11" s="63">
        <f t="shared" si="4"/>
        <v>0</v>
      </c>
      <c r="O11" s="63">
        <f>SUM(O12:O19)</f>
        <v>0</v>
      </c>
      <c r="P11" s="63">
        <f t="shared" ref="P11:U11" si="5">SUM(P12:P19)</f>
        <v>0</v>
      </c>
      <c r="Q11" s="63">
        <f t="shared" si="5"/>
        <v>0</v>
      </c>
      <c r="R11" s="57" t="e">
        <f t="shared" si="5"/>
        <v>#REF!</v>
      </c>
      <c r="S11" s="57" t="e">
        <f t="shared" si="5"/>
        <v>#REF!</v>
      </c>
      <c r="T11" s="57" t="e">
        <f t="shared" si="5"/>
        <v>#REF!</v>
      </c>
      <c r="U11" s="57" t="e">
        <f t="shared" si="5"/>
        <v>#REF!</v>
      </c>
    </row>
    <row r="12" spans="1:25" ht="32.25" thickBot="1" x14ac:dyDescent="0.3">
      <c r="A12" s="78">
        <v>1</v>
      </c>
      <c r="B12" s="103" t="s">
        <v>31</v>
      </c>
      <c r="C12" s="69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59">
        <f>SUM(D12:N12)</f>
        <v>0</v>
      </c>
      <c r="P12" s="60">
        <v>0</v>
      </c>
      <c r="Q12" s="60">
        <v>0</v>
      </c>
      <c r="R12" s="22">
        <v>0</v>
      </c>
      <c r="S12" s="20">
        <f>CPP!C9-'CASH FLOW'!O12</f>
        <v>0</v>
      </c>
      <c r="T12" s="20">
        <f>CPP!D9-'CASH FLOW'!P12</f>
        <v>0</v>
      </c>
      <c r="U12" s="20">
        <f>CPP!C9+CPP!D9+CPP!E9-'CASH FLOW'!O12-'CASH FLOW'!P12-'CASH FLOW'!Q12</f>
        <v>0</v>
      </c>
      <c r="V12" s="20"/>
      <c r="W12" s="20"/>
      <c r="X12" s="20"/>
      <c r="Y12" s="20"/>
    </row>
    <row r="13" spans="1:25" ht="16.5" thickBot="1" x14ac:dyDescent="0.3">
      <c r="A13" s="78">
        <v>2</v>
      </c>
      <c r="B13" s="103" t="s">
        <v>32</v>
      </c>
      <c r="C13" s="69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59">
        <f>SUM(D13:N13)</f>
        <v>0</v>
      </c>
      <c r="P13" s="60">
        <v>0</v>
      </c>
      <c r="Q13" s="60">
        <v>0</v>
      </c>
      <c r="R13" s="22" t="e">
        <f>CPP!#REF!-'CASH FLOW'!#REF!</f>
        <v>#REF!</v>
      </c>
      <c r="S13" s="20" t="e">
        <f>CPP!#REF!+CPP!C10-'CASH FLOW'!#REF!-'CASH FLOW'!O13</f>
        <v>#REF!</v>
      </c>
      <c r="T13" s="20" t="e">
        <f>CPP!#REF!+CPP!C10+CPP!D10-'CASH FLOW'!#REF!-'CASH FLOW'!O13-P13</f>
        <v>#REF!</v>
      </c>
      <c r="U13" s="20" t="e">
        <f>CPP!#REF!+CPP!C10+CPP!D10+CPP!E10-'CASH FLOW'!#REF!-'CASH FLOW'!O13-'CASH FLOW'!P13-'CASH FLOW'!Q13</f>
        <v>#REF!</v>
      </c>
      <c r="V13" s="20"/>
    </row>
    <row r="14" spans="1:25" ht="16.5" thickBot="1" x14ac:dyDescent="0.3">
      <c r="A14" s="78">
        <v>3</v>
      </c>
      <c r="B14" s="103" t="s">
        <v>33</v>
      </c>
      <c r="C14" s="69">
        <v>0</v>
      </c>
      <c r="D14" s="64">
        <v>0</v>
      </c>
      <c r="E14" s="69">
        <v>0</v>
      </c>
      <c r="F14" s="64">
        <v>0</v>
      </c>
      <c r="G14" s="69">
        <v>0</v>
      </c>
      <c r="H14" s="64">
        <v>0</v>
      </c>
      <c r="I14" s="69">
        <v>0</v>
      </c>
      <c r="J14" s="64">
        <v>0</v>
      </c>
      <c r="K14" s="69">
        <v>0</v>
      </c>
      <c r="L14" s="64">
        <v>0</v>
      </c>
      <c r="M14" s="69">
        <v>0</v>
      </c>
      <c r="N14" s="64">
        <v>0</v>
      </c>
      <c r="O14" s="76">
        <f>SUM(C14:N14)</f>
        <v>0</v>
      </c>
      <c r="P14" s="59">
        <v>0</v>
      </c>
      <c r="Q14" s="60">
        <v>0</v>
      </c>
      <c r="R14" s="22" t="e">
        <f>CPP!#REF!-'CASH FLOW'!#REF!</f>
        <v>#REF!</v>
      </c>
      <c r="S14" s="20" t="e">
        <f>CPP!#REF!+CPP!C11-'CASH FLOW'!#REF!-'CASH FLOW'!O14</f>
        <v>#REF!</v>
      </c>
      <c r="T14" s="20" t="e">
        <f>CPP!#REF!+CPP!C11+CPP!D11-'CASH FLOW'!#REF!-'CASH FLOW'!O14-P14</f>
        <v>#REF!</v>
      </c>
      <c r="U14" s="20" t="e">
        <f>CPP!#REF!+CPP!C11+CPP!D11+CPP!E11-'CASH FLOW'!#REF!-'CASH FLOW'!O14-'CASH FLOW'!P14-'CASH FLOW'!Q14</f>
        <v>#REF!</v>
      </c>
      <c r="V14" s="20"/>
      <c r="W14" s="20"/>
    </row>
    <row r="15" spans="1:25" ht="16.5" thickBot="1" x14ac:dyDescent="0.3">
      <c r="A15" s="78">
        <v>4</v>
      </c>
      <c r="B15" s="103" t="s">
        <v>34</v>
      </c>
      <c r="C15" s="6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76">
        <f t="shared" ref="O15:O19" si="6">SUM(C15:N15)</f>
        <v>0</v>
      </c>
      <c r="P15" s="64"/>
      <c r="Q15" s="64"/>
      <c r="R15" s="22">
        <v>0</v>
      </c>
      <c r="S15" s="20" t="e">
        <f>CPP!#REF!+CPP!C12-'CASH FLOW'!#REF!-'CASH FLOW'!O15</f>
        <v>#REF!</v>
      </c>
      <c r="T15" s="20" t="e">
        <f>CPP!#REF!+CPP!C12+CPP!D12-'CASH FLOW'!#REF!-'CASH FLOW'!O15-P15</f>
        <v>#REF!</v>
      </c>
      <c r="U15" s="20" t="e">
        <f>CPP!#REF!+CPP!C12+CPP!D12+CPP!E12-'CASH FLOW'!#REF!-'CASH FLOW'!O15-'CASH FLOW'!P15-'CASH FLOW'!Q15</f>
        <v>#REF!</v>
      </c>
      <c r="V15" s="20"/>
      <c r="W15" s="20"/>
    </row>
    <row r="16" spans="1:25" ht="51.75" customHeight="1" thickBot="1" x14ac:dyDescent="0.3">
      <c r="A16" s="78">
        <v>5</v>
      </c>
      <c r="B16" s="103" t="s">
        <v>68</v>
      </c>
      <c r="C16" s="118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76">
        <f t="shared" si="6"/>
        <v>0</v>
      </c>
      <c r="P16" s="120">
        <v>0</v>
      </c>
      <c r="Q16" s="120">
        <v>0</v>
      </c>
      <c r="R16" s="22" t="e">
        <f>CPP!#REF!-'CASH FLOW'!#REF!</f>
        <v>#REF!</v>
      </c>
      <c r="S16" s="20" t="e">
        <f>CPP!#REF!+CPP!C13-'CASH FLOW'!#REF!-'CASH FLOW'!O16</f>
        <v>#REF!</v>
      </c>
      <c r="T16" s="20" t="e">
        <f>CPP!#REF!+CPP!C13+CPP!D13-'CASH FLOW'!#REF!-'CASH FLOW'!O16-P16</f>
        <v>#REF!</v>
      </c>
      <c r="U16" s="20" t="e">
        <f>CPP!#REF!+CPP!C13+CPP!D13+CPP!E13-'CASH FLOW'!#REF!-'CASH FLOW'!O16-'CASH FLOW'!P16-'CASH FLOW'!Q16</f>
        <v>#REF!</v>
      </c>
      <c r="V16" s="20"/>
      <c r="W16" s="20"/>
    </row>
    <row r="17" spans="1:23" ht="16.5" thickBot="1" x14ac:dyDescent="0.3">
      <c r="A17" s="85">
        <v>6</v>
      </c>
      <c r="B17" s="99" t="s">
        <v>35</v>
      </c>
      <c r="C17" s="92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76">
        <f t="shared" si="6"/>
        <v>0</v>
      </c>
      <c r="P17" s="60"/>
      <c r="Q17" s="60"/>
      <c r="R17" s="22"/>
      <c r="S17" s="20">
        <f>CPP!C14-'CASH FLOW'!O17</f>
        <v>0</v>
      </c>
      <c r="T17" s="20">
        <f>CPP!D14-'CASH FLOW'!P17</f>
        <v>0</v>
      </c>
      <c r="U17" s="20">
        <f>CPP!C14+CPP!D14+CPP!E14-'CASH FLOW'!O17-'CASH FLOW'!P17-'CASH FLOW'!Q17</f>
        <v>0</v>
      </c>
      <c r="V17" s="20"/>
      <c r="W17" s="20"/>
    </row>
    <row r="18" spans="1:23" ht="16.5" thickBot="1" x14ac:dyDescent="0.3">
      <c r="A18" s="85">
        <v>7</v>
      </c>
      <c r="B18" s="99" t="s">
        <v>36</v>
      </c>
      <c r="C18" s="92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6">
        <f t="shared" si="6"/>
        <v>0</v>
      </c>
      <c r="P18" s="60"/>
      <c r="Q18" s="60"/>
      <c r="R18" s="22"/>
      <c r="S18" s="20"/>
      <c r="T18" s="20"/>
      <c r="U18" s="20"/>
      <c r="V18" s="20"/>
      <c r="W18" s="20"/>
    </row>
    <row r="19" spans="1:23" ht="16.5" thickBot="1" x14ac:dyDescent="0.3">
      <c r="A19" s="85">
        <v>8</v>
      </c>
      <c r="B19" s="99" t="s">
        <v>37</v>
      </c>
      <c r="C19" s="92"/>
      <c r="D19" s="64"/>
      <c r="E19" s="64"/>
      <c r="F19" s="58"/>
      <c r="G19" s="58"/>
      <c r="H19" s="58"/>
      <c r="I19" s="58"/>
      <c r="J19" s="58"/>
      <c r="K19" s="58"/>
      <c r="L19" s="58"/>
      <c r="M19" s="58"/>
      <c r="N19" s="58"/>
      <c r="O19" s="76">
        <f t="shared" si="6"/>
        <v>0</v>
      </c>
      <c r="P19" s="61"/>
      <c r="Q19" s="61"/>
      <c r="R19" s="22"/>
      <c r="S19" s="20"/>
      <c r="T19" s="20"/>
      <c r="U19" s="20"/>
      <c r="V19" s="20"/>
      <c r="W19" s="20"/>
    </row>
    <row r="20" spans="1:23" ht="32.25" thickBot="1" x14ac:dyDescent="0.3">
      <c r="A20" s="84" t="s">
        <v>38</v>
      </c>
      <c r="B20" s="98" t="s">
        <v>39</v>
      </c>
      <c r="C20" s="89"/>
      <c r="D20" s="62"/>
      <c r="E20" s="117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3"/>
      <c r="Q20" s="63"/>
      <c r="R20" s="22"/>
      <c r="S20" s="20"/>
    </row>
    <row r="21" spans="1:23" ht="16.5" thickBot="1" x14ac:dyDescent="0.3">
      <c r="A21" s="84" t="s">
        <v>40</v>
      </c>
      <c r="B21" s="98" t="s">
        <v>41</v>
      </c>
      <c r="C21" s="8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63"/>
      <c r="Q21" s="63"/>
      <c r="R21" s="22"/>
    </row>
    <row r="22" spans="1:23" ht="16.5" thickBot="1" x14ac:dyDescent="0.3">
      <c r="A22" s="85"/>
      <c r="B22" s="99" t="s">
        <v>42</v>
      </c>
      <c r="C22" s="92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60"/>
      <c r="Q22" s="60"/>
      <c r="R22" s="22"/>
    </row>
    <row r="23" spans="1:23" ht="16.5" thickBot="1" x14ac:dyDescent="0.3">
      <c r="A23" s="85"/>
      <c r="B23" s="104" t="s">
        <v>43</v>
      </c>
      <c r="C23" s="9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  <c r="P23" s="74"/>
      <c r="Q23" s="74"/>
      <c r="R23" s="22"/>
    </row>
    <row r="24" spans="1:23" ht="16.5" thickBot="1" x14ac:dyDescent="0.3">
      <c r="A24" s="71" t="s">
        <v>44</v>
      </c>
      <c r="B24" s="105" t="s">
        <v>45</v>
      </c>
      <c r="C24" s="94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8" t="e">
        <f>(R6-R7+R8)*3%</f>
        <v>#REF!</v>
      </c>
      <c r="S24" s="68" t="e">
        <f>(S6-S7+S8)*3%</f>
        <v>#REF!</v>
      </c>
      <c r="T24" s="68">
        <f>(T6-T7+T8)*3%</f>
        <v>0</v>
      </c>
      <c r="U24" s="68">
        <f>(U6-U7+U8)*3%</f>
        <v>0</v>
      </c>
    </row>
    <row r="25" spans="1:23" ht="16.5" thickBot="1" x14ac:dyDescent="0.3">
      <c r="A25" s="85">
        <v>1</v>
      </c>
      <c r="B25" s="99" t="s">
        <v>46</v>
      </c>
      <c r="C25" s="9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65"/>
      <c r="P25" s="66"/>
      <c r="Q25" s="66"/>
      <c r="R25" s="20" t="e">
        <f>SUM(R12:R24)</f>
        <v>#REF!</v>
      </c>
      <c r="S25" s="20" t="e">
        <f>SUM(S12:S24)</f>
        <v>#REF!</v>
      </c>
      <c r="T25" s="20" t="e">
        <f>SUM(T12:T24)</f>
        <v>#REF!</v>
      </c>
      <c r="U25" s="20" t="e">
        <f>SUM(U12:U24)</f>
        <v>#REF!</v>
      </c>
    </row>
    <row r="26" spans="1:23" ht="16.5" thickBot="1" x14ac:dyDescent="0.3">
      <c r="A26" s="85">
        <v>2</v>
      </c>
      <c r="B26" s="99" t="s">
        <v>47</v>
      </c>
      <c r="C26" s="9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60"/>
      <c r="Q26" s="60"/>
      <c r="R26" s="22" t="e">
        <f>R16+R15+R14+R13+R12</f>
        <v>#REF!</v>
      </c>
    </row>
    <row r="27" spans="1:23" ht="16.5" thickBot="1" x14ac:dyDescent="0.3">
      <c r="A27" s="85">
        <v>3</v>
      </c>
      <c r="B27" s="99" t="s">
        <v>48</v>
      </c>
      <c r="C27" s="96">
        <v>0</v>
      </c>
      <c r="D27" s="96">
        <f t="shared" ref="D27:N27" si="7">(D6-D7+D8)*1%</f>
        <v>0</v>
      </c>
      <c r="E27" s="96">
        <f t="shared" si="7"/>
        <v>0</v>
      </c>
      <c r="F27" s="96">
        <f t="shared" si="7"/>
        <v>0</v>
      </c>
      <c r="G27" s="96">
        <f t="shared" si="7"/>
        <v>0</v>
      </c>
      <c r="H27" s="96">
        <f t="shared" si="7"/>
        <v>0</v>
      </c>
      <c r="I27" s="96">
        <f t="shared" si="7"/>
        <v>0</v>
      </c>
      <c r="J27" s="96">
        <f t="shared" si="7"/>
        <v>0</v>
      </c>
      <c r="K27" s="96">
        <f t="shared" si="7"/>
        <v>0</v>
      </c>
      <c r="L27" s="96">
        <f t="shared" si="7"/>
        <v>0</v>
      </c>
      <c r="M27" s="96">
        <f t="shared" si="7"/>
        <v>0</v>
      </c>
      <c r="N27" s="96">
        <f t="shared" si="7"/>
        <v>0</v>
      </c>
      <c r="O27" s="70">
        <f>(O6-O7+O8)*1%</f>
        <v>0</v>
      </c>
      <c r="P27" s="70">
        <f>(P6-P7+P8)*1%</f>
        <v>0</v>
      </c>
      <c r="Q27" s="70">
        <f>(Q6-Q7+Q8)*1%</f>
        <v>0</v>
      </c>
      <c r="R27" s="22"/>
      <c r="S27" s="20"/>
      <c r="T27" s="20"/>
      <c r="U27" s="20"/>
      <c r="V27" s="20"/>
      <c r="W27" s="20"/>
    </row>
    <row r="28" spans="1:23" ht="16.5" thickBot="1" x14ac:dyDescent="0.3">
      <c r="A28" s="88" t="s">
        <v>49</v>
      </c>
      <c r="B28" s="106" t="s">
        <v>50</v>
      </c>
      <c r="C28" s="9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68"/>
      <c r="Q28" s="68"/>
      <c r="R28" s="22"/>
      <c r="S28" s="20"/>
      <c r="T28" s="20"/>
      <c r="U28" s="20"/>
    </row>
    <row r="29" spans="1:23" ht="16.5" thickBot="1" x14ac:dyDescent="0.3">
      <c r="A29" s="86" t="s">
        <v>51</v>
      </c>
      <c r="B29" s="101" t="s">
        <v>52</v>
      </c>
      <c r="C29" s="90">
        <f t="shared" ref="C29:Q29" si="8">C11+C20+C21+C27+C28</f>
        <v>0</v>
      </c>
      <c r="D29" s="63">
        <f t="shared" si="8"/>
        <v>0</v>
      </c>
      <c r="E29" s="63">
        <f t="shared" si="8"/>
        <v>0</v>
      </c>
      <c r="F29" s="63">
        <f t="shared" si="8"/>
        <v>0</v>
      </c>
      <c r="G29" s="63">
        <f t="shared" si="8"/>
        <v>0</v>
      </c>
      <c r="H29" s="63">
        <f t="shared" si="8"/>
        <v>0</v>
      </c>
      <c r="I29" s="63">
        <f t="shared" si="8"/>
        <v>0</v>
      </c>
      <c r="J29" s="63">
        <f t="shared" si="8"/>
        <v>0</v>
      </c>
      <c r="K29" s="63">
        <f t="shared" si="8"/>
        <v>0</v>
      </c>
      <c r="L29" s="63">
        <f t="shared" si="8"/>
        <v>0</v>
      </c>
      <c r="M29" s="63">
        <f t="shared" si="8"/>
        <v>0</v>
      </c>
      <c r="N29" s="63">
        <f t="shared" si="8"/>
        <v>0</v>
      </c>
      <c r="O29" s="63">
        <f t="shared" si="8"/>
        <v>0</v>
      </c>
      <c r="P29" s="63">
        <f t="shared" si="8"/>
        <v>0</v>
      </c>
      <c r="Q29" s="63">
        <f t="shared" si="8"/>
        <v>0</v>
      </c>
      <c r="R29" s="22"/>
    </row>
    <row r="30" spans="1:23" ht="16.5" thickBot="1" x14ac:dyDescent="0.3">
      <c r="A30" s="87" t="s">
        <v>53</v>
      </c>
      <c r="B30" s="102" t="s">
        <v>54</v>
      </c>
      <c r="C30" s="90">
        <f t="shared" ref="C30:N30" si="9">C5-C29</f>
        <v>0</v>
      </c>
      <c r="D30" s="63">
        <f t="shared" si="9"/>
        <v>0</v>
      </c>
      <c r="E30" s="63">
        <f t="shared" si="9"/>
        <v>0</v>
      </c>
      <c r="F30" s="63">
        <f t="shared" si="9"/>
        <v>0</v>
      </c>
      <c r="G30" s="63">
        <f t="shared" si="9"/>
        <v>0</v>
      </c>
      <c r="H30" s="63">
        <f t="shared" si="9"/>
        <v>0</v>
      </c>
      <c r="I30" s="63">
        <f t="shared" si="9"/>
        <v>0</v>
      </c>
      <c r="J30" s="63">
        <f t="shared" si="9"/>
        <v>0</v>
      </c>
      <c r="K30" s="63">
        <f t="shared" si="9"/>
        <v>0</v>
      </c>
      <c r="L30" s="63">
        <f t="shared" si="9"/>
        <v>0</v>
      </c>
      <c r="M30" s="63">
        <f t="shared" si="9"/>
        <v>0</v>
      </c>
      <c r="N30" s="63">
        <f t="shared" si="9"/>
        <v>0</v>
      </c>
      <c r="O30" s="63">
        <f>O5-O29</f>
        <v>0</v>
      </c>
      <c r="P30" s="63">
        <f>P5-P29</f>
        <v>0</v>
      </c>
      <c r="Q30" s="63">
        <f>Q5-Q29</f>
        <v>0</v>
      </c>
      <c r="R30" s="22"/>
    </row>
    <row r="31" spans="1:23" ht="16.5" thickBot="1" x14ac:dyDescent="0.3">
      <c r="A31" s="84" t="s">
        <v>55</v>
      </c>
      <c r="B31" s="98" t="s">
        <v>56</v>
      </c>
      <c r="C31" s="90">
        <f t="shared" ref="C31:Q31" si="10">C4+C30</f>
        <v>200</v>
      </c>
      <c r="D31" s="63">
        <f t="shared" si="10"/>
        <v>200</v>
      </c>
      <c r="E31" s="63">
        <f t="shared" si="10"/>
        <v>200</v>
      </c>
      <c r="F31" s="63">
        <f t="shared" si="10"/>
        <v>200</v>
      </c>
      <c r="G31" s="63">
        <f t="shared" si="10"/>
        <v>200</v>
      </c>
      <c r="H31" s="63">
        <f t="shared" si="10"/>
        <v>200</v>
      </c>
      <c r="I31" s="63">
        <f t="shared" si="10"/>
        <v>200</v>
      </c>
      <c r="J31" s="63">
        <f t="shared" si="10"/>
        <v>200</v>
      </c>
      <c r="K31" s="63">
        <f t="shared" si="10"/>
        <v>200</v>
      </c>
      <c r="L31" s="63">
        <f t="shared" si="10"/>
        <v>200</v>
      </c>
      <c r="M31" s="63">
        <f t="shared" si="10"/>
        <v>200</v>
      </c>
      <c r="N31" s="63">
        <f t="shared" si="10"/>
        <v>200</v>
      </c>
      <c r="O31" s="63">
        <f t="shared" si="10"/>
        <v>200</v>
      </c>
      <c r="P31" s="63">
        <f t="shared" si="10"/>
        <v>200</v>
      </c>
      <c r="Q31" s="63">
        <f t="shared" si="10"/>
        <v>200</v>
      </c>
      <c r="R31" s="22"/>
      <c r="T31" s="20"/>
    </row>
    <row r="32" spans="1:23" ht="15.7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5:18" hidden="1" x14ac:dyDescent="0.25">
      <c r="O33" s="20"/>
      <c r="P33" s="20"/>
      <c r="Q33" s="20"/>
      <c r="R33" s="20"/>
    </row>
    <row r="34" spans="15:18" hidden="1" x14ac:dyDescent="0.25">
      <c r="O34" s="20">
        <v>19789.15790666666</v>
      </c>
      <c r="P34" s="20">
        <v>18993.283240000004</v>
      </c>
      <c r="Q34" s="20">
        <v>42677.016573333342</v>
      </c>
      <c r="R34" s="20"/>
    </row>
    <row r="35" spans="15:18" hidden="1" x14ac:dyDescent="0.25">
      <c r="O35">
        <v>19992.55071666665</v>
      </c>
      <c r="P35">
        <v>38985.833956666655</v>
      </c>
      <c r="Q35">
        <v>81662.850529999996</v>
      </c>
    </row>
    <row r="36" spans="15:18" hidden="1" x14ac:dyDescent="0.25"/>
  </sheetData>
  <mergeCells count="4">
    <mergeCell ref="A2:A3"/>
    <mergeCell ref="B2:B3"/>
    <mergeCell ref="O2:Q2"/>
    <mergeCell ref="C2:N2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H15" sqref="H15"/>
    </sheetView>
  </sheetViews>
  <sheetFormatPr defaultRowHeight="15" x14ac:dyDescent="0.25"/>
  <cols>
    <col min="2" max="2" width="52" bestFit="1" customWidth="1"/>
    <col min="3" max="5" width="14.5703125" customWidth="1"/>
    <col min="6" max="6" width="19.140625" style="20" bestFit="1" customWidth="1"/>
    <col min="7" max="7" width="12.5703125" style="19" customWidth="1"/>
    <col min="8" max="8" width="10.42578125" style="20" bestFit="1" customWidth="1"/>
    <col min="9" max="9" width="10.5703125" style="20" customWidth="1"/>
    <col min="10" max="10" width="9.28515625" style="20" bestFit="1" customWidth="1"/>
  </cols>
  <sheetData>
    <row r="1" spans="1:9" ht="45" x14ac:dyDescent="0.25">
      <c r="A1" s="52" t="s">
        <v>124</v>
      </c>
      <c r="B1" s="53" t="s">
        <v>116</v>
      </c>
      <c r="C1" s="53" t="s">
        <v>117</v>
      </c>
      <c r="D1" s="53" t="s">
        <v>118</v>
      </c>
      <c r="E1" s="53" t="s">
        <v>119</v>
      </c>
      <c r="F1" s="54" t="s">
        <v>120</v>
      </c>
      <c r="G1" s="55" t="s">
        <v>121</v>
      </c>
      <c r="H1" s="54" t="s">
        <v>122</v>
      </c>
      <c r="I1" s="54" t="s">
        <v>123</v>
      </c>
    </row>
    <row r="2" spans="1:9" ht="15.75" x14ac:dyDescent="0.25">
      <c r="A2" s="49">
        <v>1</v>
      </c>
      <c r="B2" s="56"/>
      <c r="C2" s="116"/>
      <c r="D2" s="49"/>
      <c r="E2" s="49"/>
      <c r="F2" s="112"/>
      <c r="G2" s="51">
        <f>E2*12</f>
        <v>0</v>
      </c>
      <c r="H2" s="50" t="e">
        <f>F2/G2</f>
        <v>#DIV/0!</v>
      </c>
      <c r="I2" s="50" t="e">
        <f>H2*12</f>
        <v>#DIV/0!</v>
      </c>
    </row>
    <row r="3" spans="1:9" ht="15.75" x14ac:dyDescent="0.25">
      <c r="A3" s="49">
        <v>2</v>
      </c>
      <c r="B3" s="56"/>
      <c r="C3" s="116"/>
      <c r="D3" s="49"/>
      <c r="E3" s="49"/>
      <c r="F3" s="112"/>
      <c r="G3" s="51">
        <f t="shared" ref="G3:G8" si="0">E3*12</f>
        <v>0</v>
      </c>
      <c r="H3" s="50" t="e">
        <f t="shared" ref="H3:H8" si="1">F3/G3</f>
        <v>#DIV/0!</v>
      </c>
      <c r="I3" s="50" t="e">
        <f t="shared" ref="I3:I8" si="2">H3*12</f>
        <v>#DIV/0!</v>
      </c>
    </row>
    <row r="4" spans="1:9" ht="15.75" x14ac:dyDescent="0.25">
      <c r="A4" s="49">
        <v>3</v>
      </c>
      <c r="B4" s="56"/>
      <c r="C4" s="116"/>
      <c r="D4" s="49"/>
      <c r="E4" s="49"/>
      <c r="F4" s="112"/>
      <c r="G4" s="51">
        <f t="shared" si="0"/>
        <v>0</v>
      </c>
      <c r="H4" s="50" t="e">
        <f t="shared" si="1"/>
        <v>#DIV/0!</v>
      </c>
      <c r="I4" s="50" t="e">
        <f t="shared" si="2"/>
        <v>#DIV/0!</v>
      </c>
    </row>
    <row r="5" spans="1:9" ht="15.75" x14ac:dyDescent="0.25">
      <c r="A5" s="49">
        <v>4</v>
      </c>
      <c r="B5" s="56"/>
      <c r="C5" s="116"/>
      <c r="D5" s="113"/>
      <c r="E5" s="49"/>
      <c r="F5" s="112"/>
      <c r="G5" s="51">
        <f t="shared" si="0"/>
        <v>0</v>
      </c>
      <c r="H5" s="50" t="e">
        <f t="shared" si="1"/>
        <v>#DIV/0!</v>
      </c>
      <c r="I5" s="50" t="e">
        <f t="shared" si="2"/>
        <v>#DIV/0!</v>
      </c>
    </row>
    <row r="6" spans="1:9" ht="15.75" x14ac:dyDescent="0.25">
      <c r="A6" s="49">
        <v>5</v>
      </c>
      <c r="B6" s="56"/>
      <c r="C6" s="116"/>
      <c r="D6" s="114"/>
      <c r="E6" s="49"/>
      <c r="F6" s="112"/>
      <c r="G6" s="51">
        <f t="shared" si="0"/>
        <v>0</v>
      </c>
      <c r="H6" s="50" t="e">
        <f t="shared" si="1"/>
        <v>#DIV/0!</v>
      </c>
      <c r="I6" s="50" t="e">
        <f t="shared" si="2"/>
        <v>#DIV/0!</v>
      </c>
    </row>
    <row r="7" spans="1:9" ht="15.75" x14ac:dyDescent="0.25">
      <c r="A7" s="49">
        <v>6</v>
      </c>
      <c r="B7" s="56"/>
      <c r="C7" s="116"/>
      <c r="D7" s="114"/>
      <c r="E7" s="49"/>
      <c r="F7" s="112"/>
      <c r="G7" s="51">
        <f t="shared" si="0"/>
        <v>0</v>
      </c>
      <c r="H7" s="50" t="e">
        <f t="shared" si="1"/>
        <v>#DIV/0!</v>
      </c>
      <c r="I7" s="50" t="e">
        <f t="shared" si="2"/>
        <v>#DIV/0!</v>
      </c>
    </row>
    <row r="8" spans="1:9" ht="15.75" x14ac:dyDescent="0.25">
      <c r="A8" s="49">
        <v>7</v>
      </c>
      <c r="B8" s="121"/>
      <c r="C8" s="122"/>
      <c r="D8" s="123"/>
      <c r="E8" s="123"/>
      <c r="F8" s="124"/>
      <c r="G8" s="125">
        <f t="shared" si="0"/>
        <v>0</v>
      </c>
      <c r="H8" s="126" t="e">
        <f t="shared" si="1"/>
        <v>#DIV/0!</v>
      </c>
      <c r="I8" s="126" t="e">
        <f t="shared" si="2"/>
        <v>#DIV/0!</v>
      </c>
    </row>
    <row r="9" spans="1:9" x14ac:dyDescent="0.25">
      <c r="A9" s="213" t="s">
        <v>125</v>
      </c>
      <c r="B9" s="214"/>
      <c r="C9" s="215"/>
      <c r="D9" s="215"/>
      <c r="E9" s="216"/>
      <c r="F9" s="115">
        <f>SUM(F2:F8)</f>
        <v>0</v>
      </c>
      <c r="G9" s="115"/>
      <c r="H9" s="115" t="e">
        <f>SUM(H2:H8)</f>
        <v>#DIV/0!</v>
      </c>
      <c r="I9" s="115" t="e">
        <f>SUM(I2:I8)</f>
        <v>#DIV/0!</v>
      </c>
    </row>
    <row r="12" spans="1:9" x14ac:dyDescent="0.25">
      <c r="A12" t="s">
        <v>169</v>
      </c>
    </row>
    <row r="13" spans="1:9" ht="45" x14ac:dyDescent="0.25">
      <c r="A13" s="52" t="s">
        <v>124</v>
      </c>
      <c r="B13" s="53" t="s">
        <v>116</v>
      </c>
      <c r="C13" s="53" t="s">
        <v>169</v>
      </c>
      <c r="D13" s="53" t="s">
        <v>118</v>
      </c>
      <c r="E13" s="53" t="s">
        <v>119</v>
      </c>
      <c r="F13" s="54" t="s">
        <v>120</v>
      </c>
      <c r="G13" s="55" t="s">
        <v>121</v>
      </c>
      <c r="H13" s="54" t="s">
        <v>122</v>
      </c>
      <c r="I13" s="54" t="s">
        <v>123</v>
      </c>
    </row>
    <row r="14" spans="1:9" ht="15.75" x14ac:dyDescent="0.25">
      <c r="A14" s="49">
        <v>1</v>
      </c>
      <c r="B14" s="56"/>
      <c r="C14" s="116"/>
      <c r="D14" s="49"/>
      <c r="E14" s="49"/>
      <c r="F14" s="112"/>
      <c r="G14" s="51">
        <v>1</v>
      </c>
      <c r="H14" s="50">
        <f t="shared" ref="H14:H21" si="3">F14/G14</f>
        <v>0</v>
      </c>
      <c r="I14" s="50">
        <f>H14</f>
        <v>0</v>
      </c>
    </row>
    <row r="15" spans="1:9" ht="15.75" x14ac:dyDescent="0.25">
      <c r="A15" s="49">
        <v>2</v>
      </c>
      <c r="B15" s="56"/>
      <c r="C15" s="116"/>
      <c r="D15" s="49"/>
      <c r="E15" s="49"/>
      <c r="F15" s="112"/>
      <c r="G15" s="51">
        <v>1</v>
      </c>
      <c r="H15" s="50">
        <f t="shared" si="3"/>
        <v>0</v>
      </c>
      <c r="I15" s="50">
        <f t="shared" ref="I15:I21" si="4">H15</f>
        <v>0</v>
      </c>
    </row>
    <row r="16" spans="1:9" ht="15.75" x14ac:dyDescent="0.25">
      <c r="A16" s="49">
        <v>3</v>
      </c>
      <c r="B16" s="56"/>
      <c r="C16" s="116"/>
      <c r="D16" s="49"/>
      <c r="E16" s="49"/>
      <c r="F16" s="112"/>
      <c r="G16" s="51">
        <v>1</v>
      </c>
      <c r="H16" s="50">
        <f t="shared" si="3"/>
        <v>0</v>
      </c>
      <c r="I16" s="50">
        <f t="shared" si="4"/>
        <v>0</v>
      </c>
    </row>
    <row r="17" spans="1:9" ht="15.75" x14ac:dyDescent="0.25">
      <c r="A17" s="49">
        <v>4</v>
      </c>
      <c r="B17" s="56"/>
      <c r="C17" s="116"/>
      <c r="D17" s="49"/>
      <c r="E17" s="49"/>
      <c r="F17" s="112"/>
      <c r="G17" s="51">
        <v>1</v>
      </c>
      <c r="H17" s="50">
        <f t="shared" si="3"/>
        <v>0</v>
      </c>
      <c r="I17" s="50">
        <f t="shared" si="4"/>
        <v>0</v>
      </c>
    </row>
    <row r="18" spans="1:9" ht="15.75" x14ac:dyDescent="0.25">
      <c r="A18" s="49">
        <v>5</v>
      </c>
      <c r="B18" s="56"/>
      <c r="C18" s="116"/>
      <c r="D18" s="49"/>
      <c r="E18" s="49"/>
      <c r="F18" s="112"/>
      <c r="G18" s="51">
        <v>1</v>
      </c>
      <c r="H18" s="50">
        <f t="shared" si="3"/>
        <v>0</v>
      </c>
      <c r="I18" s="50">
        <f t="shared" si="4"/>
        <v>0</v>
      </c>
    </row>
    <row r="19" spans="1:9" ht="15.75" x14ac:dyDescent="0.25">
      <c r="A19" s="49">
        <v>6</v>
      </c>
      <c r="B19" s="56"/>
      <c r="C19" s="116"/>
      <c r="D19" s="49"/>
      <c r="E19" s="49"/>
      <c r="F19" s="112"/>
      <c r="G19" s="51">
        <v>1</v>
      </c>
      <c r="H19" s="50">
        <f t="shared" si="3"/>
        <v>0</v>
      </c>
      <c r="I19" s="50">
        <f t="shared" si="4"/>
        <v>0</v>
      </c>
    </row>
    <row r="20" spans="1:9" ht="15.75" x14ac:dyDescent="0.25">
      <c r="A20" s="49">
        <v>7</v>
      </c>
      <c r="B20" s="56"/>
      <c r="C20" s="116"/>
      <c r="D20" s="49"/>
      <c r="E20" s="49"/>
      <c r="F20" s="112"/>
      <c r="G20" s="51">
        <v>1</v>
      </c>
      <c r="H20" s="50">
        <f t="shared" si="3"/>
        <v>0</v>
      </c>
      <c r="I20" s="50">
        <f t="shared" si="4"/>
        <v>0</v>
      </c>
    </row>
    <row r="21" spans="1:9" ht="15.75" x14ac:dyDescent="0.25">
      <c r="A21" s="49">
        <v>8</v>
      </c>
      <c r="B21" s="56"/>
      <c r="C21" s="116"/>
      <c r="D21" s="114"/>
      <c r="E21" s="49"/>
      <c r="F21" s="112"/>
      <c r="G21" s="51">
        <v>1</v>
      </c>
      <c r="H21" s="50">
        <f t="shared" si="3"/>
        <v>0</v>
      </c>
      <c r="I21" s="50">
        <f t="shared" si="4"/>
        <v>0</v>
      </c>
    </row>
    <row r="22" spans="1:9" x14ac:dyDescent="0.25">
      <c r="A22" s="213" t="s">
        <v>125</v>
      </c>
      <c r="B22" s="214"/>
      <c r="C22" s="215"/>
      <c r="D22" s="215"/>
      <c r="E22" s="216"/>
      <c r="F22" s="115">
        <f>SUM(F14:F21)</f>
        <v>0</v>
      </c>
      <c r="G22" s="115"/>
      <c r="H22" s="115">
        <f>SUM(H14:H21)</f>
        <v>0</v>
      </c>
      <c r="I22" s="115">
        <f>SUM(I14:I21)</f>
        <v>0</v>
      </c>
    </row>
  </sheetData>
  <mergeCells count="2">
    <mergeCell ref="A9:E9"/>
    <mergeCell ref="A22:E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5" workbookViewId="0">
      <selection activeCell="M45" sqref="M45"/>
    </sheetView>
  </sheetViews>
  <sheetFormatPr defaultRowHeight="15" x14ac:dyDescent="0.25"/>
  <cols>
    <col min="1" max="1" width="9.140625" bestFit="1" customWidth="1"/>
    <col min="2" max="2" width="30.42578125" customWidth="1"/>
    <col min="3" max="3" width="7.7109375" bestFit="1" customWidth="1"/>
    <col min="4" max="4" width="10.5703125" bestFit="1" customWidth="1"/>
    <col min="5" max="5" width="15.85546875" bestFit="1" customWidth="1"/>
    <col min="6" max="6" width="13.140625" customWidth="1"/>
    <col min="7" max="7" width="11.42578125" customWidth="1"/>
    <col min="8" max="8" width="10.85546875" bestFit="1" customWidth="1"/>
  </cols>
  <sheetData>
    <row r="1" spans="1:8" ht="30" x14ac:dyDescent="0.25">
      <c r="A1" s="222" t="s">
        <v>126</v>
      </c>
      <c r="B1" s="137" t="s">
        <v>127</v>
      </c>
      <c r="C1" s="137" t="s">
        <v>128</v>
      </c>
      <c r="D1" s="222" t="s">
        <v>129</v>
      </c>
      <c r="E1" s="222" t="s">
        <v>130</v>
      </c>
      <c r="F1" s="137" t="s">
        <v>131</v>
      </c>
      <c r="G1" s="137" t="s">
        <v>131</v>
      </c>
      <c r="H1" s="222" t="s">
        <v>132</v>
      </c>
    </row>
    <row r="2" spans="1:8" x14ac:dyDescent="0.25">
      <c r="A2" s="222"/>
      <c r="B2" s="137" t="s">
        <v>133</v>
      </c>
      <c r="C2" s="137" t="s">
        <v>134</v>
      </c>
      <c r="D2" s="222"/>
      <c r="E2" s="222"/>
      <c r="F2" s="137" t="s">
        <v>135</v>
      </c>
      <c r="G2" s="137" t="s">
        <v>136</v>
      </c>
      <c r="H2" s="222"/>
    </row>
    <row r="3" spans="1:8" x14ac:dyDescent="0.25">
      <c r="A3" s="222"/>
      <c r="B3" s="137" t="s">
        <v>137</v>
      </c>
      <c r="C3" s="138"/>
      <c r="D3" s="222"/>
      <c r="E3" s="222"/>
      <c r="F3" s="138"/>
      <c r="G3" s="138"/>
      <c r="H3" s="222"/>
    </row>
    <row r="4" spans="1:8" ht="15.75" x14ac:dyDescent="0.25">
      <c r="A4" s="221" t="s">
        <v>138</v>
      </c>
      <c r="B4" s="221"/>
      <c r="C4" s="221"/>
      <c r="D4" s="221"/>
      <c r="E4" s="221"/>
      <c r="F4" s="221"/>
      <c r="G4" s="221"/>
      <c r="H4" s="221"/>
    </row>
    <row r="5" spans="1:8" ht="31.5" x14ac:dyDescent="0.25">
      <c r="A5" s="139">
        <v>1</v>
      </c>
      <c r="B5" s="140" t="s">
        <v>175</v>
      </c>
      <c r="C5" s="139"/>
      <c r="D5" s="141">
        <f>SUM(D6:D20)</f>
        <v>0</v>
      </c>
      <c r="E5" s="141">
        <f>SUM(E6:E20)</f>
        <v>0</v>
      </c>
      <c r="F5" s="141">
        <f>SUM(F6:F20)</f>
        <v>0</v>
      </c>
      <c r="G5" s="139">
        <f>SUM(G6:G16)</f>
        <v>0</v>
      </c>
      <c r="H5" s="141">
        <f>SUM(H6:H20)</f>
        <v>0</v>
      </c>
    </row>
    <row r="6" spans="1:8" ht="15.75" x14ac:dyDescent="0.25">
      <c r="A6" s="56" t="s">
        <v>139</v>
      </c>
      <c r="B6" s="56"/>
      <c r="C6" s="135"/>
      <c r="D6" s="112"/>
      <c r="E6" s="112">
        <f>D6*C6</f>
        <v>0</v>
      </c>
      <c r="F6" s="112">
        <f>E6*19%</f>
        <v>0</v>
      </c>
      <c r="G6" s="135"/>
      <c r="H6" s="112">
        <f>E6+F6</f>
        <v>0</v>
      </c>
    </row>
    <row r="7" spans="1:8" ht="15.75" x14ac:dyDescent="0.25">
      <c r="A7" s="56" t="s">
        <v>140</v>
      </c>
      <c r="B7" s="56"/>
      <c r="C7" s="135"/>
      <c r="D7" s="112"/>
      <c r="E7" s="112">
        <f t="shared" ref="E7:E20" si="0">D7*C7</f>
        <v>0</v>
      </c>
      <c r="F7" s="112">
        <f t="shared" ref="F7:F20" si="1">E7*19%</f>
        <v>0</v>
      </c>
      <c r="G7" s="135"/>
      <c r="H7" s="112">
        <f t="shared" ref="H7:H20" si="2">E7+F7</f>
        <v>0</v>
      </c>
    </row>
    <row r="8" spans="1:8" ht="15.75" x14ac:dyDescent="0.25">
      <c r="A8" s="56" t="s">
        <v>141</v>
      </c>
      <c r="B8" s="56"/>
      <c r="C8" s="135"/>
      <c r="D8" s="112"/>
      <c r="E8" s="112">
        <f t="shared" si="0"/>
        <v>0</v>
      </c>
      <c r="F8" s="112">
        <f t="shared" si="1"/>
        <v>0</v>
      </c>
      <c r="G8" s="135"/>
      <c r="H8" s="112">
        <f t="shared" si="2"/>
        <v>0</v>
      </c>
    </row>
    <row r="9" spans="1:8" ht="15.75" x14ac:dyDescent="0.25">
      <c r="A9" s="56" t="s">
        <v>142</v>
      </c>
      <c r="B9" s="56"/>
      <c r="C9" s="135"/>
      <c r="D9" s="112"/>
      <c r="E9" s="112">
        <f t="shared" si="0"/>
        <v>0</v>
      </c>
      <c r="F9" s="112">
        <f t="shared" si="1"/>
        <v>0</v>
      </c>
      <c r="G9" s="135"/>
      <c r="H9" s="112">
        <f t="shared" si="2"/>
        <v>0</v>
      </c>
    </row>
    <row r="10" spans="1:8" ht="15.75" x14ac:dyDescent="0.25">
      <c r="A10" s="56" t="s">
        <v>143</v>
      </c>
      <c r="B10" s="56"/>
      <c r="C10" s="135"/>
      <c r="D10" s="112"/>
      <c r="E10" s="112">
        <f t="shared" si="0"/>
        <v>0</v>
      </c>
      <c r="F10" s="112">
        <f t="shared" si="1"/>
        <v>0</v>
      </c>
      <c r="G10" s="135"/>
      <c r="H10" s="112">
        <f t="shared" si="2"/>
        <v>0</v>
      </c>
    </row>
    <row r="11" spans="1:8" ht="15.75" x14ac:dyDescent="0.25">
      <c r="A11" s="56" t="s">
        <v>144</v>
      </c>
      <c r="B11" s="56"/>
      <c r="C11" s="135"/>
      <c r="D11" s="112"/>
      <c r="E11" s="112">
        <f t="shared" si="0"/>
        <v>0</v>
      </c>
      <c r="F11" s="112">
        <f t="shared" si="1"/>
        <v>0</v>
      </c>
      <c r="G11" s="135"/>
      <c r="H11" s="112">
        <f t="shared" si="2"/>
        <v>0</v>
      </c>
    </row>
    <row r="12" spans="1:8" ht="15.75" x14ac:dyDescent="0.25">
      <c r="A12" s="56" t="s">
        <v>145</v>
      </c>
      <c r="B12" s="56"/>
      <c r="C12" s="135"/>
      <c r="D12" s="112"/>
      <c r="E12" s="112">
        <f t="shared" si="0"/>
        <v>0</v>
      </c>
      <c r="F12" s="112">
        <f t="shared" si="1"/>
        <v>0</v>
      </c>
      <c r="G12" s="135"/>
      <c r="H12" s="112">
        <f t="shared" si="2"/>
        <v>0</v>
      </c>
    </row>
    <row r="13" spans="1:8" ht="15.75" x14ac:dyDescent="0.25">
      <c r="A13" s="56" t="s">
        <v>146</v>
      </c>
      <c r="B13" s="56"/>
      <c r="C13" s="135"/>
      <c r="D13" s="112"/>
      <c r="E13" s="112">
        <f t="shared" si="0"/>
        <v>0</v>
      </c>
      <c r="F13" s="112">
        <f t="shared" si="1"/>
        <v>0</v>
      </c>
      <c r="G13" s="135"/>
      <c r="H13" s="112">
        <f t="shared" si="2"/>
        <v>0</v>
      </c>
    </row>
    <row r="14" spans="1:8" ht="15.75" x14ac:dyDescent="0.25">
      <c r="A14" s="56" t="s">
        <v>147</v>
      </c>
      <c r="B14" s="56"/>
      <c r="C14" s="135"/>
      <c r="D14" s="112"/>
      <c r="E14" s="112">
        <f t="shared" si="0"/>
        <v>0</v>
      </c>
      <c r="F14" s="112">
        <f t="shared" si="1"/>
        <v>0</v>
      </c>
      <c r="G14" s="135"/>
      <c r="H14" s="112">
        <f t="shared" si="2"/>
        <v>0</v>
      </c>
    </row>
    <row r="15" spans="1:8" ht="15.75" x14ac:dyDescent="0.25">
      <c r="A15" s="56" t="s">
        <v>162</v>
      </c>
      <c r="B15" s="56"/>
      <c r="C15" s="135"/>
      <c r="D15" s="112"/>
      <c r="E15" s="112">
        <f t="shared" si="0"/>
        <v>0</v>
      </c>
      <c r="F15" s="112">
        <f t="shared" si="1"/>
        <v>0</v>
      </c>
      <c r="G15" s="135"/>
      <c r="H15" s="112">
        <f t="shared" si="2"/>
        <v>0</v>
      </c>
    </row>
    <row r="16" spans="1:8" ht="15.75" x14ac:dyDescent="0.25">
      <c r="A16" s="56" t="s">
        <v>163</v>
      </c>
      <c r="B16" s="56"/>
      <c r="C16" s="135"/>
      <c r="D16" s="112"/>
      <c r="E16" s="112">
        <f t="shared" si="0"/>
        <v>0</v>
      </c>
      <c r="F16" s="112">
        <f t="shared" si="1"/>
        <v>0</v>
      </c>
      <c r="G16" s="135"/>
      <c r="H16" s="112">
        <f t="shared" si="2"/>
        <v>0</v>
      </c>
    </row>
    <row r="17" spans="1:8" ht="15.75" x14ac:dyDescent="0.25">
      <c r="A17" s="56" t="s">
        <v>164</v>
      </c>
      <c r="B17" s="56"/>
      <c r="C17" s="135"/>
      <c r="D17" s="112"/>
      <c r="E17" s="112">
        <f t="shared" si="0"/>
        <v>0</v>
      </c>
      <c r="F17" s="112">
        <f t="shared" si="1"/>
        <v>0</v>
      </c>
      <c r="G17" s="135"/>
      <c r="H17" s="112">
        <f t="shared" si="2"/>
        <v>0</v>
      </c>
    </row>
    <row r="18" spans="1:8" ht="15.75" x14ac:dyDescent="0.25">
      <c r="A18" s="56" t="s">
        <v>165</v>
      </c>
      <c r="B18" s="121"/>
      <c r="C18" s="136"/>
      <c r="D18" s="124"/>
      <c r="E18" s="112">
        <f t="shared" si="0"/>
        <v>0</v>
      </c>
      <c r="F18" s="112">
        <f t="shared" si="1"/>
        <v>0</v>
      </c>
      <c r="G18" s="136"/>
      <c r="H18" s="112">
        <f t="shared" si="2"/>
        <v>0</v>
      </c>
    </row>
    <row r="19" spans="1:8" ht="15.75" x14ac:dyDescent="0.25">
      <c r="A19" s="56" t="s">
        <v>166</v>
      </c>
      <c r="B19" s="56"/>
      <c r="C19" s="135"/>
      <c r="D19" s="112"/>
      <c r="E19" s="112">
        <f t="shared" si="0"/>
        <v>0</v>
      </c>
      <c r="F19" s="112">
        <f t="shared" si="1"/>
        <v>0</v>
      </c>
      <c r="G19" s="135"/>
      <c r="H19" s="112">
        <f t="shared" si="2"/>
        <v>0</v>
      </c>
    </row>
    <row r="20" spans="1:8" ht="15.75" x14ac:dyDescent="0.25">
      <c r="A20" s="56" t="s">
        <v>167</v>
      </c>
      <c r="B20" s="56"/>
      <c r="C20" s="135"/>
      <c r="D20" s="112"/>
      <c r="E20" s="112">
        <f t="shared" si="0"/>
        <v>0</v>
      </c>
      <c r="F20" s="112">
        <f t="shared" si="1"/>
        <v>0</v>
      </c>
      <c r="G20" s="135"/>
      <c r="H20" s="112">
        <f t="shared" si="2"/>
        <v>0</v>
      </c>
    </row>
    <row r="21" spans="1:8" ht="47.25" x14ac:dyDescent="0.25">
      <c r="A21" s="142">
        <v>2</v>
      </c>
      <c r="B21" s="143" t="s">
        <v>149</v>
      </c>
      <c r="C21" s="142"/>
      <c r="D21" s="139">
        <f>SUM(D22:D22)</f>
        <v>0</v>
      </c>
      <c r="E21" s="139">
        <f>SUM(E22:E22)</f>
        <v>0</v>
      </c>
      <c r="F21" s="139">
        <f>SUM(F22:F22)</f>
        <v>0</v>
      </c>
      <c r="G21" s="139">
        <f>SUM(G22:G22)</f>
        <v>0</v>
      </c>
      <c r="H21" s="139">
        <f>SUM(H22:H28)</f>
        <v>0</v>
      </c>
    </row>
    <row r="22" spans="1:8" ht="15.75" x14ac:dyDescent="0.25">
      <c r="A22" s="144" t="s">
        <v>148</v>
      </c>
      <c r="B22" s="133"/>
      <c r="C22" s="134"/>
      <c r="D22" s="134"/>
      <c r="E22" s="112">
        <f>C22*D22</f>
        <v>0</v>
      </c>
      <c r="F22" s="112">
        <f>ROUND(E22*19%,2)</f>
        <v>0</v>
      </c>
      <c r="G22" s="135"/>
      <c r="H22" s="112">
        <f>E22+F22</f>
        <v>0</v>
      </c>
    </row>
    <row r="23" spans="1:8" ht="15.75" x14ac:dyDescent="0.25">
      <c r="A23" s="144" t="s">
        <v>176</v>
      </c>
      <c r="B23" s="133"/>
      <c r="C23" s="134"/>
      <c r="D23" s="134"/>
      <c r="E23" s="112">
        <f t="shared" ref="E23:E28" si="3">C23*D23</f>
        <v>0</v>
      </c>
      <c r="F23" s="112">
        <f t="shared" ref="F23:F28" si="4">ROUND(E23*19%,2)</f>
        <v>0</v>
      </c>
      <c r="G23" s="135"/>
      <c r="H23" s="112">
        <f t="shared" ref="H23:H28" si="5">E23+F23</f>
        <v>0</v>
      </c>
    </row>
    <row r="24" spans="1:8" ht="15.75" x14ac:dyDescent="0.25">
      <c r="A24" s="144" t="s">
        <v>177</v>
      </c>
      <c r="B24" s="133"/>
      <c r="C24" s="134"/>
      <c r="D24" s="134"/>
      <c r="E24" s="112">
        <f t="shared" si="3"/>
        <v>0</v>
      </c>
      <c r="F24" s="112">
        <f t="shared" si="4"/>
        <v>0</v>
      </c>
      <c r="G24" s="135"/>
      <c r="H24" s="112">
        <f t="shared" si="5"/>
        <v>0</v>
      </c>
    </row>
    <row r="25" spans="1:8" ht="15.75" x14ac:dyDescent="0.25">
      <c r="A25" s="144" t="s">
        <v>178</v>
      </c>
      <c r="B25" s="133"/>
      <c r="C25" s="134"/>
      <c r="D25" s="134"/>
      <c r="E25" s="112">
        <f t="shared" si="3"/>
        <v>0</v>
      </c>
      <c r="F25" s="112">
        <f t="shared" si="4"/>
        <v>0</v>
      </c>
      <c r="G25" s="135"/>
      <c r="H25" s="112">
        <f t="shared" si="5"/>
        <v>0</v>
      </c>
    </row>
    <row r="26" spans="1:8" ht="15.75" x14ac:dyDescent="0.25">
      <c r="A26" s="144" t="s">
        <v>179</v>
      </c>
      <c r="B26" s="133"/>
      <c r="C26" s="134"/>
      <c r="D26" s="134"/>
      <c r="E26" s="112">
        <f t="shared" si="3"/>
        <v>0</v>
      </c>
      <c r="F26" s="112">
        <f t="shared" si="4"/>
        <v>0</v>
      </c>
      <c r="G26" s="135"/>
      <c r="H26" s="112">
        <f t="shared" si="5"/>
        <v>0</v>
      </c>
    </row>
    <row r="27" spans="1:8" ht="15.75" x14ac:dyDescent="0.25">
      <c r="A27" s="144" t="s">
        <v>180</v>
      </c>
      <c r="B27" s="133"/>
      <c r="C27" s="134"/>
      <c r="D27" s="134"/>
      <c r="E27" s="112">
        <f t="shared" si="3"/>
        <v>0</v>
      </c>
      <c r="F27" s="112">
        <f t="shared" si="4"/>
        <v>0</v>
      </c>
      <c r="G27" s="135"/>
      <c r="H27" s="112">
        <f t="shared" si="5"/>
        <v>0</v>
      </c>
    </row>
    <row r="28" spans="1:8" ht="15.75" x14ac:dyDescent="0.25">
      <c r="A28" s="144" t="s">
        <v>181</v>
      </c>
      <c r="B28" s="133"/>
      <c r="C28" s="134"/>
      <c r="D28" s="134"/>
      <c r="E28" s="112">
        <f t="shared" si="3"/>
        <v>0</v>
      </c>
      <c r="F28" s="112">
        <f t="shared" si="4"/>
        <v>0</v>
      </c>
      <c r="G28" s="135"/>
      <c r="H28" s="112">
        <f t="shared" si="5"/>
        <v>0</v>
      </c>
    </row>
    <row r="29" spans="1:8" ht="16.5" customHeight="1" x14ac:dyDescent="0.25">
      <c r="A29" s="217" t="s">
        <v>183</v>
      </c>
      <c r="B29" s="217"/>
      <c r="C29" s="217"/>
      <c r="D29" s="217"/>
      <c r="E29" s="145">
        <f t="shared" ref="E29:G29" si="6">SUM(E6:E20)+E22</f>
        <v>0</v>
      </c>
      <c r="F29" s="145">
        <f t="shared" si="6"/>
        <v>0</v>
      </c>
      <c r="G29" s="145">
        <f t="shared" si="6"/>
        <v>0</v>
      </c>
      <c r="H29" s="145">
        <f>SUM(H6:H20)+H22</f>
        <v>0</v>
      </c>
    </row>
    <row r="30" spans="1:8" ht="15.75" x14ac:dyDescent="0.25">
      <c r="A30" s="221" t="s">
        <v>184</v>
      </c>
      <c r="B30" s="221"/>
      <c r="C30" s="221"/>
      <c r="D30" s="221"/>
      <c r="E30" s="221"/>
      <c r="F30" s="221"/>
      <c r="G30" s="221"/>
      <c r="H30" s="221"/>
    </row>
    <row r="31" spans="1:8" ht="15.75" x14ac:dyDescent="0.25">
      <c r="A31" s="142">
        <v>8</v>
      </c>
      <c r="B31" s="142" t="s">
        <v>150</v>
      </c>
      <c r="C31" s="139"/>
      <c r="D31" s="139">
        <f>SUM(D32:D37)</f>
        <v>0</v>
      </c>
      <c r="E31" s="139">
        <f>SUM(E32:E37)</f>
        <v>0</v>
      </c>
      <c r="F31" s="139">
        <f>SUM(F32:F37)</f>
        <v>0</v>
      </c>
      <c r="G31" s="139">
        <f>SUM(G32:G33)</f>
        <v>0</v>
      </c>
      <c r="H31" s="139">
        <f>SUM(H32:H37)</f>
        <v>0</v>
      </c>
    </row>
    <row r="32" spans="1:8" ht="15.75" x14ac:dyDescent="0.25">
      <c r="A32" s="144" t="s">
        <v>151</v>
      </c>
      <c r="B32" s="121"/>
      <c r="C32" s="136"/>
      <c r="D32" s="136"/>
      <c r="E32" s="136">
        <f>D32*C32</f>
        <v>0</v>
      </c>
      <c r="F32" s="136"/>
      <c r="G32" s="136"/>
      <c r="H32" s="136">
        <f>E32+F32</f>
        <v>0</v>
      </c>
    </row>
    <row r="33" spans="1:8" ht="15.75" x14ac:dyDescent="0.25">
      <c r="A33" s="144" t="s">
        <v>152</v>
      </c>
      <c r="B33" s="121"/>
      <c r="C33" s="136"/>
      <c r="D33" s="136"/>
      <c r="E33" s="136">
        <f t="shared" ref="E33:E37" si="7">D33*C33</f>
        <v>0</v>
      </c>
      <c r="F33" s="136"/>
      <c r="G33" s="136"/>
      <c r="H33" s="136">
        <f t="shared" ref="H33:H37" si="8">E33+F33</f>
        <v>0</v>
      </c>
    </row>
    <row r="34" spans="1:8" ht="15.75" x14ac:dyDescent="0.25">
      <c r="A34" s="144" t="s">
        <v>158</v>
      </c>
      <c r="B34" s="121"/>
      <c r="C34" s="136"/>
      <c r="D34" s="136"/>
      <c r="E34" s="136">
        <f t="shared" si="7"/>
        <v>0</v>
      </c>
      <c r="F34" s="136"/>
      <c r="G34" s="136"/>
      <c r="H34" s="136">
        <f t="shared" si="8"/>
        <v>0</v>
      </c>
    </row>
    <row r="35" spans="1:8" ht="15.75" x14ac:dyDescent="0.25">
      <c r="A35" s="144" t="s">
        <v>160</v>
      </c>
      <c r="B35" s="121"/>
      <c r="C35" s="136"/>
      <c r="D35" s="136"/>
      <c r="E35" s="136">
        <f t="shared" si="7"/>
        <v>0</v>
      </c>
      <c r="F35" s="136"/>
      <c r="G35" s="136"/>
      <c r="H35" s="136">
        <f t="shared" si="8"/>
        <v>0</v>
      </c>
    </row>
    <row r="36" spans="1:8" ht="15.75" x14ac:dyDescent="0.25">
      <c r="A36" s="144" t="s">
        <v>161</v>
      </c>
      <c r="B36" s="144"/>
      <c r="C36" s="134"/>
      <c r="D36" s="134"/>
      <c r="E36" s="136">
        <f t="shared" si="7"/>
        <v>0</v>
      </c>
      <c r="F36" s="134"/>
      <c r="G36" s="134"/>
      <c r="H36" s="136">
        <f t="shared" si="8"/>
        <v>0</v>
      </c>
    </row>
    <row r="37" spans="1:8" ht="15.75" x14ac:dyDescent="0.25">
      <c r="A37" s="144" t="s">
        <v>168</v>
      </c>
      <c r="B37" s="144"/>
      <c r="C37" s="134"/>
      <c r="D37" s="134"/>
      <c r="E37" s="136">
        <f t="shared" si="7"/>
        <v>0</v>
      </c>
      <c r="F37" s="134"/>
      <c r="G37" s="134"/>
      <c r="H37" s="136">
        <f t="shared" si="8"/>
        <v>0</v>
      </c>
    </row>
    <row r="38" spans="1:8" ht="63" x14ac:dyDescent="0.25">
      <c r="A38" s="142">
        <v>9</v>
      </c>
      <c r="B38" s="142" t="s">
        <v>182</v>
      </c>
      <c r="C38" s="139">
        <v>0</v>
      </c>
      <c r="D38" s="139">
        <v>0</v>
      </c>
      <c r="E38" s="139">
        <f t="shared" ref="E38" si="9">C38*D38</f>
        <v>0</v>
      </c>
      <c r="F38" s="139">
        <f>ROUND(E38*19%,2)</f>
        <v>0</v>
      </c>
      <c r="G38" s="139">
        <v>0</v>
      </c>
      <c r="H38" s="139">
        <f t="shared" ref="H38" si="10">E38+F38</f>
        <v>0</v>
      </c>
    </row>
    <row r="39" spans="1:8" ht="15.75" x14ac:dyDescent="0.25">
      <c r="A39" s="146" t="s">
        <v>159</v>
      </c>
      <c r="B39" s="146"/>
      <c r="C39" s="147"/>
      <c r="D39" s="147"/>
      <c r="E39" s="147">
        <f>D39*C39</f>
        <v>0</v>
      </c>
      <c r="F39" s="147">
        <f>E39*19%</f>
        <v>0</v>
      </c>
      <c r="G39" s="147"/>
      <c r="H39" s="147">
        <f>E39+F39</f>
        <v>0</v>
      </c>
    </row>
    <row r="40" spans="1:8" ht="31.5" x14ac:dyDescent="0.25">
      <c r="A40" s="142">
        <v>10</v>
      </c>
      <c r="B40" s="142" t="s">
        <v>153</v>
      </c>
      <c r="C40" s="139">
        <v>0</v>
      </c>
      <c r="D40" s="139">
        <v>0</v>
      </c>
      <c r="E40" s="139">
        <v>0</v>
      </c>
      <c r="F40" s="139">
        <v>0</v>
      </c>
      <c r="G40" s="139">
        <v>0</v>
      </c>
      <c r="H40" s="139">
        <v>0</v>
      </c>
    </row>
    <row r="41" spans="1:8" ht="15.75" x14ac:dyDescent="0.25">
      <c r="A41" s="146" t="s">
        <v>173</v>
      </c>
      <c r="B41" s="146"/>
      <c r="C41" s="147"/>
      <c r="D41" s="147"/>
      <c r="E41" s="147">
        <f>C41*D41</f>
        <v>0</v>
      </c>
      <c r="F41" s="147">
        <f>E41*19%</f>
        <v>0</v>
      </c>
      <c r="G41" s="147"/>
      <c r="H41" s="147">
        <f>E41+F41</f>
        <v>0</v>
      </c>
    </row>
    <row r="42" spans="1:8" ht="31.5" x14ac:dyDescent="0.25">
      <c r="A42" s="142">
        <v>11</v>
      </c>
      <c r="B42" s="142" t="s">
        <v>154</v>
      </c>
      <c r="C42" s="139">
        <v>0</v>
      </c>
      <c r="D42" s="139">
        <f>SUM(D43:D43)</f>
        <v>0</v>
      </c>
      <c r="E42" s="139">
        <f>SUM(E43:E43)</f>
        <v>0</v>
      </c>
      <c r="F42" s="139">
        <f>SUM(F43:F43)</f>
        <v>0</v>
      </c>
      <c r="G42" s="139">
        <f>SUM(G43:G43)</f>
        <v>0</v>
      </c>
      <c r="H42" s="139">
        <f>SUM(H43:H43)</f>
        <v>0</v>
      </c>
    </row>
    <row r="43" spans="1:8" ht="15.75" x14ac:dyDescent="0.25">
      <c r="A43" s="56" t="s">
        <v>174</v>
      </c>
      <c r="B43" s="56"/>
      <c r="C43" s="135">
        <v>0</v>
      </c>
      <c r="D43" s="135">
        <v>0</v>
      </c>
      <c r="E43" s="135">
        <f>C43*D43</f>
        <v>0</v>
      </c>
      <c r="F43" s="135">
        <f>E43*19%</f>
        <v>0</v>
      </c>
      <c r="G43" s="135">
        <v>0</v>
      </c>
      <c r="H43" s="135">
        <f>E43+F43</f>
        <v>0</v>
      </c>
    </row>
    <row r="44" spans="1:8" ht="63" x14ac:dyDescent="0.25">
      <c r="A44" s="142">
        <v>13</v>
      </c>
      <c r="B44" s="142" t="s">
        <v>155</v>
      </c>
      <c r="C44" s="139">
        <v>0</v>
      </c>
      <c r="D44" s="139">
        <f>SUM(D45:D45)</f>
        <v>0</v>
      </c>
      <c r="E44" s="139">
        <f>SUM(E45:E45)</f>
        <v>0</v>
      </c>
      <c r="F44" s="139">
        <f>SUM(F45:F45)</f>
        <v>0</v>
      </c>
      <c r="G44" s="139">
        <f>SUM(G45:G45)</f>
        <v>0</v>
      </c>
      <c r="H44" s="139">
        <f>SUM(H45:H45)</f>
        <v>0</v>
      </c>
    </row>
    <row r="45" spans="1:8" ht="15.75" x14ac:dyDescent="0.25">
      <c r="A45" s="56" t="s">
        <v>156</v>
      </c>
      <c r="B45" s="144"/>
      <c r="C45" s="134">
        <v>0</v>
      </c>
      <c r="D45" s="134">
        <v>0</v>
      </c>
      <c r="E45" s="135">
        <f>C45*D45</f>
        <v>0</v>
      </c>
      <c r="F45" s="135">
        <f>ROUND(E45*19%,2)</f>
        <v>0</v>
      </c>
      <c r="G45" s="135">
        <v>0</v>
      </c>
      <c r="H45" s="135">
        <f>E45+F45</f>
        <v>0</v>
      </c>
    </row>
    <row r="46" spans="1:8" ht="33" customHeight="1" x14ac:dyDescent="0.25">
      <c r="A46" s="217" t="s">
        <v>185</v>
      </c>
      <c r="B46" s="217"/>
      <c r="C46" s="217"/>
      <c r="D46" s="217"/>
      <c r="E46" s="145">
        <f>SUM(E32:E37)+E39+E41+E43+E45</f>
        <v>0</v>
      </c>
      <c r="F46" s="145">
        <f t="shared" ref="F46:H46" si="11">SUM(F32:F37)+F39+F41+F43+F45</f>
        <v>0</v>
      </c>
      <c r="G46" s="145">
        <f t="shared" si="11"/>
        <v>0</v>
      </c>
      <c r="H46" s="145">
        <f t="shared" si="11"/>
        <v>0</v>
      </c>
    </row>
    <row r="47" spans="1:8" ht="29.25" customHeight="1" x14ac:dyDescent="0.25">
      <c r="A47" s="218" t="s">
        <v>157</v>
      </c>
      <c r="B47" s="219"/>
      <c r="C47" s="219"/>
      <c r="D47" s="220"/>
      <c r="E47" s="148">
        <f>E29+E46</f>
        <v>0</v>
      </c>
      <c r="F47" s="148">
        <f t="shared" ref="F47:H47" si="12">F29+F46</f>
        <v>0</v>
      </c>
      <c r="G47" s="148">
        <f t="shared" si="12"/>
        <v>0</v>
      </c>
      <c r="H47" s="148">
        <f t="shared" si="12"/>
        <v>0</v>
      </c>
    </row>
  </sheetData>
  <mergeCells count="9">
    <mergeCell ref="A1:A3"/>
    <mergeCell ref="D1:D3"/>
    <mergeCell ref="E1:E3"/>
    <mergeCell ref="H1:H3"/>
    <mergeCell ref="A46:D46"/>
    <mergeCell ref="A47:D47"/>
    <mergeCell ref="A29:D29"/>
    <mergeCell ref="A30:H30"/>
    <mergeCell ref="A4:H4"/>
  </mergeCells>
  <pageMargins left="0.7" right="0.7" top="0.75" bottom="0.75" header="0.3" footer="0.3"/>
  <pageSetup paperSize="9" scale="76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bilant</vt:lpstr>
      <vt:lpstr>CPP</vt:lpstr>
      <vt:lpstr>CASH FLOW</vt:lpstr>
      <vt:lpstr>CALCUL AMORTIZARE</vt:lpstr>
      <vt:lpstr>BUGET INVESTITIE</vt:lpstr>
      <vt:lpstr>bilant!Print_Area</vt:lpstr>
      <vt:lpstr>'CASH FLOW'!Print_Area</vt:lpstr>
      <vt:lpstr>CPP!Print_Area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2019-08-06T21:11:33Z</dcterms:modified>
</cp:coreProperties>
</file>